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скрытие информации\факт2019\Публ\"/>
    </mc:Choice>
  </mc:AlternateContent>
  <bookViews>
    <workbookView xWindow="0" yWindow="0" windowWidth="23040" windowHeight="8760" activeTab="1"/>
  </bookViews>
  <sheets>
    <sheet name="Раскрытие информ" sheetId="1" r:id="rId1"/>
    <sheet name="расшифровки" sheetId="2" r:id="rId2"/>
  </sheets>
  <externalReferences>
    <externalReference r:id="rId3"/>
  </externalReferences>
  <definedNames>
    <definedName name="_xlnm.Print_Titles" localSheetId="0">'Раскрытие информ'!$16:$18</definedName>
    <definedName name="_xlnm.Print_Area" localSheetId="0">'Раскрытие информ'!$A$1:$F$85</definedName>
    <definedName name="_xlnm.Print_Area" localSheetId="1">расшифровки!$A$2:$AI$41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I35" i="2"/>
  <c r="J35" i="2"/>
  <c r="L35" i="2"/>
  <c r="M35" i="2"/>
  <c r="P35" i="2"/>
  <c r="Q35" i="2"/>
  <c r="U35" i="2" s="1"/>
  <c r="F11" i="2"/>
  <c r="I11" i="2"/>
  <c r="L11" i="2"/>
  <c r="P11" i="2"/>
  <c r="T35" i="2" l="1"/>
  <c r="K35" i="2"/>
  <c r="O35" i="2"/>
  <c r="S35" i="2"/>
  <c r="P41" i="2" l="1"/>
  <c r="S41" i="2" s="1"/>
  <c r="L41" i="2"/>
  <c r="O41" i="2" s="1"/>
  <c r="J41" i="2"/>
  <c r="I41" i="2"/>
  <c r="G41" i="2"/>
  <c r="F41" i="2"/>
  <c r="Q37" i="2"/>
  <c r="P37" i="2"/>
  <c r="M37" i="2"/>
  <c r="L37" i="2"/>
  <c r="J37" i="2"/>
  <c r="I37" i="2"/>
  <c r="F37" i="2"/>
  <c r="Q36" i="2"/>
  <c r="P36" i="2"/>
  <c r="M36" i="2"/>
  <c r="L36" i="2"/>
  <c r="J36" i="2"/>
  <c r="I36" i="2"/>
  <c r="G36" i="2"/>
  <c r="F36" i="2"/>
  <c r="Y34" i="2"/>
  <c r="G37" i="2" s="1"/>
  <c r="Q34" i="2"/>
  <c r="P34" i="2"/>
  <c r="M34" i="2"/>
  <c r="L34" i="2"/>
  <c r="J34" i="2"/>
  <c r="I34" i="2"/>
  <c r="G34" i="2"/>
  <c r="F34" i="2"/>
  <c r="E33" i="2"/>
  <c r="D33" i="2"/>
  <c r="Q25" i="2"/>
  <c r="P25" i="2"/>
  <c r="J25" i="2"/>
  <c r="I25" i="2"/>
  <c r="G25" i="2"/>
  <c r="F25" i="2"/>
  <c r="Q24" i="2"/>
  <c r="P24" i="2"/>
  <c r="M24" i="2"/>
  <c r="L24" i="2"/>
  <c r="Q22" i="2"/>
  <c r="M22" i="2"/>
  <c r="J22" i="2"/>
  <c r="J11" i="2" s="1"/>
  <c r="K11" i="2" s="1"/>
  <c r="G22" i="2"/>
  <c r="G11" i="2" s="1"/>
  <c r="H11" i="2" s="1"/>
  <c r="Q21" i="2"/>
  <c r="S21" i="2" s="1"/>
  <c r="Q20" i="2"/>
  <c r="P20" i="2"/>
  <c r="M20" i="2"/>
  <c r="L20" i="2"/>
  <c r="Q19" i="2"/>
  <c r="P19" i="2"/>
  <c r="M19" i="2"/>
  <c r="L19" i="2"/>
  <c r="J19" i="2"/>
  <c r="I19" i="2"/>
  <c r="G19" i="2"/>
  <c r="F19" i="2"/>
  <c r="Q18" i="2"/>
  <c r="P18" i="2"/>
  <c r="M18" i="2"/>
  <c r="L18" i="2"/>
  <c r="J18" i="2"/>
  <c r="I18" i="2"/>
  <c r="G18" i="2"/>
  <c r="F18" i="2"/>
  <c r="Q17" i="2"/>
  <c r="P17" i="2"/>
  <c r="M17" i="2"/>
  <c r="L17" i="2"/>
  <c r="J17" i="2"/>
  <c r="I17" i="2"/>
  <c r="G17" i="2"/>
  <c r="F17" i="2"/>
  <c r="Q16" i="2"/>
  <c r="P16" i="2"/>
  <c r="M16" i="2"/>
  <c r="L16" i="2"/>
  <c r="J16" i="2"/>
  <c r="I16" i="2"/>
  <c r="G16" i="2"/>
  <c r="F16" i="2"/>
  <c r="Q10" i="2"/>
  <c r="P10" i="2"/>
  <c r="M10" i="2"/>
  <c r="L10" i="2"/>
  <c r="J10" i="2"/>
  <c r="I10" i="2"/>
  <c r="G10" i="2"/>
  <c r="F10" i="2"/>
  <c r="Q9" i="2"/>
  <c r="P9" i="2"/>
  <c r="M9" i="2"/>
  <c r="L9" i="2"/>
  <c r="J9" i="2"/>
  <c r="I9" i="2"/>
  <c r="G9" i="2"/>
  <c r="F9" i="2"/>
  <c r="Q8" i="2"/>
  <c r="P8" i="2"/>
  <c r="M8" i="2"/>
  <c r="L8" i="2"/>
  <c r="J8" i="2"/>
  <c r="I8" i="2"/>
  <c r="G8" i="2"/>
  <c r="F8" i="2"/>
  <c r="E7" i="2"/>
  <c r="D7" i="2"/>
  <c r="E97" i="1"/>
  <c r="E96" i="1"/>
  <c r="F95" i="1"/>
  <c r="E94" i="1"/>
  <c r="D94" i="1"/>
  <c r="D95" i="1" s="1"/>
  <c r="A77" i="1"/>
  <c r="A56" i="1"/>
  <c r="E13" i="1"/>
  <c r="D13" i="1"/>
  <c r="E10" i="1"/>
  <c r="O19" i="2" l="1"/>
  <c r="S20" i="2"/>
  <c r="U9" i="2"/>
  <c r="H16" i="2"/>
  <c r="O17" i="2"/>
  <c r="U19" i="2"/>
  <c r="K25" i="2"/>
  <c r="F33" i="2"/>
  <c r="S22" i="2"/>
  <c r="Q11" i="2"/>
  <c r="S34" i="2"/>
  <c r="T36" i="2"/>
  <c r="O10" i="2"/>
  <c r="M25" i="2"/>
  <c r="O22" i="2"/>
  <c r="M11" i="2"/>
  <c r="S24" i="2"/>
  <c r="T22" i="2"/>
  <c r="K16" i="2"/>
  <c r="H10" i="2"/>
  <c r="O8" i="2"/>
  <c r="K9" i="2"/>
  <c r="U24" i="2"/>
  <c r="H8" i="2"/>
  <c r="S16" i="2"/>
  <c r="H25" i="2"/>
  <c r="U36" i="2"/>
  <c r="S37" i="2"/>
  <c r="H34" i="2"/>
  <c r="M33" i="2"/>
  <c r="U16" i="2"/>
  <c r="K18" i="2"/>
  <c r="T34" i="2"/>
  <c r="I7" i="2"/>
  <c r="S10" i="2"/>
  <c r="H17" i="2"/>
  <c r="S17" i="2"/>
  <c r="K19" i="2"/>
  <c r="L25" i="2"/>
  <c r="U34" i="2"/>
  <c r="O37" i="2"/>
  <c r="H36" i="2"/>
  <c r="T8" i="2"/>
  <c r="S9" i="2"/>
  <c r="U18" i="2"/>
  <c r="J33" i="2"/>
  <c r="U37" i="2"/>
  <c r="J7" i="2"/>
  <c r="T9" i="2"/>
  <c r="K10" i="2"/>
  <c r="T17" i="2"/>
  <c r="H18" i="2"/>
  <c r="T20" i="2"/>
  <c r="K22" i="2"/>
  <c r="S25" i="2"/>
  <c r="Q33" i="2"/>
  <c r="AG33" i="2"/>
  <c r="AH33" i="2"/>
  <c r="T37" i="2"/>
  <c r="H9" i="2"/>
  <c r="S19" i="2"/>
  <c r="AG7" i="2"/>
  <c r="T10" i="2"/>
  <c r="U20" i="2"/>
  <c r="O34" i="2"/>
  <c r="O36" i="2"/>
  <c r="H41" i="2"/>
  <c r="T41" i="2"/>
  <c r="F7" i="2"/>
  <c r="S36" i="2"/>
  <c r="U8" i="2"/>
  <c r="O16" i="2"/>
  <c r="K17" i="2"/>
  <c r="T18" i="2"/>
  <c r="H19" i="2"/>
  <c r="H22" i="2"/>
  <c r="K34" i="2"/>
  <c r="K36" i="2"/>
  <c r="K37" i="2"/>
  <c r="K41" i="2"/>
  <c r="AH7" i="2"/>
  <c r="G7" i="2"/>
  <c r="G33" i="2"/>
  <c r="H37" i="2"/>
  <c r="P7" i="2"/>
  <c r="O9" i="2"/>
  <c r="O18" i="2"/>
  <c r="I33" i="2"/>
  <c r="P33" i="2"/>
  <c r="U10" i="2"/>
  <c r="U17" i="2"/>
  <c r="T16" i="2"/>
  <c r="T19" i="2"/>
  <c r="K8" i="2"/>
  <c r="S8" i="2"/>
  <c r="S18" i="2"/>
  <c r="L33" i="2"/>
  <c r="O25" i="2" l="1"/>
  <c r="H33" i="2"/>
  <c r="M7" i="2"/>
  <c r="U11" i="2"/>
  <c r="S11" i="2"/>
  <c r="T11" i="2"/>
  <c r="O11" i="2"/>
  <c r="T25" i="2"/>
  <c r="K33" i="2"/>
  <c r="O33" i="2"/>
  <c r="L7" i="2"/>
  <c r="H7" i="2"/>
  <c r="K7" i="2"/>
  <c r="Q7" i="2"/>
  <c r="U7" i="2" s="1"/>
  <c r="U33" i="2"/>
  <c r="T7" i="2" l="1"/>
  <c r="O7" i="2"/>
</calcChain>
</file>

<file path=xl/comments1.xml><?xml version="1.0" encoding="utf-8"?>
<comments xmlns="http://schemas.openxmlformats.org/spreadsheetml/2006/main">
  <authors>
    <author>Полуднева Ольга Анатольевна</author>
  </authors>
  <commentList>
    <comment ref="F49" authorId="0" shapeId="0">
      <text>
        <r>
          <rPr>
            <b/>
            <sz val="12"/>
            <color indexed="81"/>
            <rFont val="Tahoma"/>
            <family val="2"/>
            <charset val="204"/>
          </rPr>
          <t>Полуднева Ольга Анатольевна:</t>
        </r>
        <r>
          <rPr>
            <sz val="12"/>
            <color indexed="81"/>
            <rFont val="Tahoma"/>
            <family val="2"/>
            <charset val="204"/>
          </rPr>
          <t xml:space="preserve">
по факту разве учтено не сальдо прочих доходов и расходов? 
Прописала.
Расшифровка доходов и расходов в листе БДР.</t>
        </r>
      </text>
    </comment>
  </commentList>
</comments>
</file>

<file path=xl/sharedStrings.xml><?xml version="1.0" encoding="utf-8"?>
<sst xmlns="http://schemas.openxmlformats.org/spreadsheetml/2006/main" count="394" uniqueCount="232">
  <si>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</si>
  <si>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</si>
  <si>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</si>
  <si>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</si>
  <si>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</si>
  <si>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Филиал ПАО "Россети Юг" - "Волгоградэнерго"</t>
  </si>
  <si>
    <t>ИНН:</t>
  </si>
  <si>
    <t>КПП:</t>
  </si>
  <si>
    <t>Долгосрочный период регулирования:</t>
  </si>
  <si>
    <t>2019 - 2023 гг.</t>
  </si>
  <si>
    <t>ТСО</t>
  </si>
  <si>
    <t>тыс. руб.</t>
  </si>
  <si>
    <t>НВВ  на содержание без ТСО</t>
  </si>
  <si>
    <t>N 
п/п</t>
  </si>
  <si>
    <t>Показатель</t>
  </si>
  <si>
    <t>Ед.изм.</t>
  </si>
  <si>
    <t>2014 год</t>
  </si>
  <si>
    <t>Примечание</t>
  </si>
  <si>
    <t>2015 год</t>
  </si>
  <si>
    <t>2016 год</t>
  </si>
  <si>
    <t>2017 год</t>
  </si>
  <si>
    <t>2018 год</t>
  </si>
  <si>
    <t>2019 год</t>
  </si>
  <si>
    <t>план</t>
  </si>
  <si>
    <t xml:space="preserve"> 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</si>
  <si>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</si>
  <si>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</si>
  <si>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</si>
  <si>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</si>
  <si>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</si>
  <si>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</si>
  <si>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</si>
  <si>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</si>
  <si>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</si>
  <si>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позволяющие сократить объем недофинансирования по данной статье, так же учтена экономия в результате проведения закупочных процедур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</si>
  <si>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</si>
  <si>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</si>
  <si>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</si>
  <si>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</si>
  <si>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позволяющие сократить объем недофинансирования по данной статье, так же учтена экономия в результате проведения закупочных процедур. 
Осуществлено проведение ремонтов исходя из физического состояния оборудования. Паспорт ОЗП Обществом получен в установленные сроки.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</si>
  <si>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</si>
  <si>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</si>
  <si>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фактических расходах учтена оплата услуг по снижению потерь электрической энергии, выполняемых в рамках энергосервисных контрактов по снижению потерь.</t>
  </si>
  <si>
    <t>1.1.1.3.1</t>
  </si>
  <si>
    <t>в том числе на ремонт</t>
  </si>
  <si>
    <t>Экономия ввиду проведения закупочных прцедур, выполнение ремонтной программы хозспособом.</t>
  </si>
  <si>
    <t>1.1.2</t>
  </si>
  <si>
    <t>Фонд оплаты труда</t>
  </si>
  <si>
    <t>1.1.2.1</t>
  </si>
  <si>
    <t>При тарифном регулировании, в утвержденной структуре затраты по данной статье не выделялись.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</si>
  <si>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</si>
  <si>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</si>
  <si>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</si>
  <si>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</si>
  <si>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При тарифном регулировании заявленные Обществом расходы учтены не в полном объеме</t>
  </si>
  <si>
    <t xml:space="preserve">Регулятором учитываются выплаты, предусмотренные коллективным договором Общества не в полном объеме (материальная помощь при уходе работника в ежегодный оплачиваемый отпуск, выплаты с рождением ребенка, регистрацией брака и т.д. ) </t>
  </si>
  <si>
    <t>1.1.3.2</t>
  </si>
  <si>
    <t>в том числе транспортные услуги</t>
  </si>
  <si>
    <t>При тарифном регулировании заявленные Обществом расходы не учтены ( по факту в том числе отражена стоимость услуг по перевозке сотрудников производственных отделений Левобережных электрических сетей и Камышинских электрических сетей сторонним автотранспортом)</t>
  </si>
  <si>
    <t>1.1.3.3</t>
  </si>
  <si>
    <t>в том числе прочие расходы (с расшифровкой)</t>
  </si>
  <si>
    <t>Комментарии на листе "Расшифровки"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</si>
  <si>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</si>
  <si>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</si>
  <si>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</si>
  <si>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</si>
  <si>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При тарифном регулировании заявленные Обществом расходы учтены не в полном объеме (расходы на отчисления профсоюзу по локальным нормативным актам, страховые взносы, возмещение морального и физического вреда, материальная помощь пенсионерам (ветеранам) и участникам ВОВ и др.)</t>
  </si>
  <si>
    <t>1.2</t>
  </si>
  <si>
    <t>Неподконтрольные расходы, включенные в НВВ, всего</t>
  </si>
  <si>
    <t>1.2.1</t>
  </si>
  <si>
    <t>Оплата услуг ПАО «ФСК ЕЭС»</t>
  </si>
  <si>
    <t>Фактические затраты с учетом объемов соглашений о заключении договора оказания услуг по передаче электрической энергии с использованием объектов электросетевого хозяйства и (или) их частей, принадлежащих организации по управлению единой национальной (общероссиской) электрической сетью и переданных в аренду Сетевой компании, в соответствии с п.6 ст.8 Федерального закона от 26.03.2003 № 35-ФЗ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</si>
  <si>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</si>
  <si>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</si>
  <si>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</si>
  <si>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</si>
  <si>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Исходя из заключенных договоров аренды</t>
  </si>
  <si>
    <t>1.2.4</t>
  </si>
  <si>
    <t>отчисления на социальные нужды</t>
  </si>
  <si>
    <t xml:space="preserve">При тарифном регулировании процент отчислений учтен исходя из факта трех предыдущих лет. По факту 2019 г. отчисления произведены в соответствии с  положениями статьи 425 Налогового кодекса Российской Федерации 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</si>
  <si>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</si>
  <si>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</si>
  <si>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</si>
  <si>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</si>
  <si>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При тарифном регулировании, в соответствии с п.27 Основ ценообразования в области регулируемых цен (тарифов) в электроэнергетике, утвержденный ПП РФ от 29.12.2011 № 1178, не учтен ввод ОС 2019 года.</t>
  </si>
  <si>
    <t>1.2.7</t>
  </si>
  <si>
    <t>прибыль на капитальные вложения</t>
  </si>
  <si>
    <t>1.2.8</t>
  </si>
  <si>
    <t>налог на прибыль</t>
  </si>
  <si>
    <t>Налог на прибыль распределен на филиал в соответствии с  Положением по управленческому учету ПАО "МРСК Юга", утвержденным приказом ПАО "МРСК Юга" от 30.11.2017 г. №865, с учетом изменений, внесенных приказами ПАО «МРСК Юга» от 28.06.2018 г. №435, от 03.04.2019 №244, от 18.12.2019 №929 и равен "-8 577" тыс.руб. Так как налог на прибыль не может иметь отрицательное значение, налог на прибыль принят равный 0. В соответствии с налоговой декларацией, налог на прибыль по виду деятельности "передача электроэнергии" составил 16 415 тыс.руб.</t>
  </si>
  <si>
    <t>1.2.9</t>
  </si>
  <si>
    <t>прочие налоги</t>
  </si>
  <si>
    <t>Согласно ст.374 НК РФ, с 01.01.2019, при определении базы для расчета налога на имущество, принимается только недвижимое имущество.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</si>
  <si>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</si>
  <si>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</si>
  <si>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 xml:space="preserve">В необходимой валовой выручке по передаче электрической энергии на 2019г выпадающие доходы по льготным категориям заявителей ТП.Фактические расходы отображены исходя из исполненных договоров на технологическое присоединение по льготным категориям заявителей. </t>
  </si>
  <si>
    <t>1.2.10.1</t>
  </si>
  <si>
    <t>Справочно: «Количество льготных технологических присоединений»</t>
  </si>
  <si>
    <t>ед.</t>
  </si>
  <si>
    <t xml:space="preserve">Количество льготных присоединений в плановых значениях определено  на основании фактических средних данных по выполненным договорам об осуществлении технологического присоединения к электрическим сетям за три предыд в соответствии с п. 3 приложений 1,3 Методических указаний по определению выпадающих доходов, связанных с осуществлением технологического присоединения к электрическим сетям, утвержденных  Прикаомз Федеральной службы по тарифам от 11 сентября 2014 г. N 215-э/1. Фактические данные отображены исходя из исполненных договоров на технологическое присоединение по льготным категориям заявителей.   
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</si>
  <si>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</si>
  <si>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</si>
  <si>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</si>
  <si>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</si>
  <si>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</si>
  <si>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</si>
  <si>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</si>
  <si>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1.1.1.3.1)*</t>
  </si>
  <si>
    <t xml:space="preserve"> Учтена экономия ввиду проведения закупочных процедур. Осуществлено проведение ремонтов исходя из физического состояния оборудования. Паспорт ОЗП Обществом получен в установленные сроки.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</si>
  <si>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</si>
  <si>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</si>
  <si>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</si>
  <si>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</si>
  <si>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 xml:space="preserve">Снижение объема потерь  за счет реализации энергосервисных контрактов по установке приборов учета 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</si>
  <si>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</si>
  <si>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руб./МВт·ч</t>
  </si>
  <si>
    <t>Снижение цены покупки потерь за счет того, что фактическая средневзвешенная цена оптового рынка сложилась ниже учтенной в ТБР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</si>
  <si>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</si>
  <si>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</si>
  <si>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</si>
  <si>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</si>
  <si>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</si>
  <si>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</si>
  <si>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числе: трансформаторная мощность подстанций на высоком уровне напряжения</t>
  </si>
  <si>
    <t xml:space="preserve"> трансформаторная мощность подстанций на среднем первом уровне напряжения</t>
  </si>
  <si>
    <t>трансформаторная мощность подстанций на среднем втором уровне напряжения</t>
  </si>
  <si>
    <t>трансформаторная мощность подстанций на низком уровне напряжения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</si>
  <si>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</si>
  <si>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</si>
  <si>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</si>
  <si>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 на среднем первом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</si>
  <si>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</si>
  <si>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</si>
  <si>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</si>
  <si>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</si>
  <si>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 на среднем первом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</si>
  <si>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</si>
  <si>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низком уровне напряжения</t>
  </si>
  <si>
    <t>Длина линий электропередач, всего</t>
  </si>
  <si>
    <t>км</t>
  </si>
  <si>
    <t>в том числе длина линий электропередач на высоком уровне напряжения</t>
  </si>
  <si>
    <t>длина линий электропередач на среднем первом уровне напряжения</t>
  </si>
  <si>
    <t>длина линий электропередач на среднем втором уровне напряжения</t>
  </si>
  <si>
    <t>длина линий электропередач на низком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</si>
  <si>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</si>
  <si>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</si>
  <si>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</si>
  <si>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Связано с длительными сроками инициирования закупочных процедур на выполнение проектно-изыскательских работ по объектам технологического присоединения, неисполнением договорных обязательств подрядчиками, экономией в связи с выполнением работ хозяйственным способом</t>
  </si>
  <si>
    <t>7.1</t>
  </si>
  <si>
    <t>в том числе за счет платы за технологическое присоединение</t>
  </si>
  <si>
    <t>тыс.руб.</t>
  </si>
  <si>
    <t>Норматив технологического расхода (потерь) электрической энергии, установленный Минэнерго России &lt;*&gt;</t>
  </si>
  <si>
    <t>Постановление Комитета тарифного регулирования Волгоградской области от 26.12.2018 г. № 48/18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</si>
  <si>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</si>
  <si>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* раздел II формата предусматривает только  учет затрат на ремонт, отраженных в формате по пунктам: пункт 1.1.1.2+пункт 1.1.2.1+пункт 1.1.1.3.1, без прочих расходов. Общая сумма затрат на ремонт и техобслуживание за 2019 год составила 270 350 тыс.руб.</t>
  </si>
  <si>
    <t>И.о заместителя директора по экономике и финансам</t>
  </si>
  <si>
    <t>Г.Н.Репникова</t>
  </si>
  <si>
    <t>Расшифровка статьи 1.1.3.3.</t>
  </si>
  <si>
    <t>Откл</t>
  </si>
  <si>
    <t xml:space="preserve">Примечание </t>
  </si>
  <si>
    <t xml:space="preserve">в том числе прочие расходы </t>
  </si>
  <si>
    <t>1.1.3.3.1</t>
  </si>
  <si>
    <t>Электроэнергия на хознужды</t>
  </si>
  <si>
    <t>Фактические расходы не учитывают транспортную составляющую в конечном тарифе на электроэнергию</t>
  </si>
  <si>
    <t>Фактические расходы не учитывают тарифную составляющую по передаче электроэнергии  в конечном тарифе на электроэнергию</t>
  </si>
  <si>
    <t>1.1.3.3.2</t>
  </si>
  <si>
    <t>Услуги связи и расходы на услуги коммунального хозяйства</t>
  </si>
  <si>
    <t>При тарифном регулировании заявленные Обществом расходы не учтены либо учтены не в полном объеме (не учтены расходы на ДМС, КАСКО, расходы на  обучение за пределами региона, расходы на приобретение программных продуктов)</t>
  </si>
  <si>
    <t>1.1.3.3.3</t>
  </si>
  <si>
    <t xml:space="preserve">Расходы на услуги вневедомственной охраны </t>
  </si>
  <si>
    <t>Оптимизация затрат</t>
  </si>
  <si>
    <t>1.1.3.3.4</t>
  </si>
  <si>
    <t>Расходы на юридические, информационные, аудиторские, консультационные услуги, прочие услуги сторонних организаций</t>
  </si>
  <si>
    <t>1.1.3.3.5</t>
  </si>
  <si>
    <t>Расходы на командировки и представительские</t>
  </si>
  <si>
    <t>При тарифном регулировании не были учтены расходы связанные с проведением Чемпионата Мира по футболу</t>
  </si>
  <si>
    <t>1.1.3.3.6</t>
  </si>
  <si>
    <t>Расходы на подготовку кадров</t>
  </si>
  <si>
    <t>1.1.3.3.7</t>
  </si>
  <si>
    <t>Расходы на обеспечение нормальных условий труда и мер по технике безопасности</t>
  </si>
  <si>
    <t>1.1.3.3.8</t>
  </si>
  <si>
    <t>расходы на страхование</t>
  </si>
  <si>
    <t>1.1.3.3.9</t>
  </si>
  <si>
    <t>Материалы и запчасти для информационно-вычислительной техники</t>
  </si>
  <si>
    <t>1.1.3.3.10</t>
  </si>
  <si>
    <t>Оплата дней нетрудоспособности</t>
  </si>
  <si>
    <t>При тарифном регулировании заявленные Обществом расходы не учтены</t>
  </si>
  <si>
    <t>1.1.3.3.11</t>
  </si>
  <si>
    <t>Услуги ПАО "Россети" по организации функционирования и развитию ЕЭС России</t>
  </si>
  <si>
    <t>1.1.3.3.12</t>
  </si>
  <si>
    <t xml:space="preserve">Услуги ПАО "Россети" по организации казначейской функции   </t>
  </si>
  <si>
    <t>1.1.3.3.13</t>
  </si>
  <si>
    <t>Развитие IT-структуры</t>
  </si>
  <si>
    <t>1.1.3.3.14</t>
  </si>
  <si>
    <t xml:space="preserve">Другие прочие расходы </t>
  </si>
  <si>
    <t>При тарифном регулировании заявленные Обществом расходы не  учтены или учтены  не в полном объеме ( не в полном объеме учтены расходы на услуги СМИ ,  услуги почты и типографии и т.д.)</t>
  </si>
  <si>
    <t>расшифровка на доп листе</t>
  </si>
  <si>
    <t>Расшифровка статьи 1.2.12</t>
  </si>
  <si>
    <t xml:space="preserve">прочие неподконтрольные расходы </t>
  </si>
  <si>
    <t>корр факта 2015</t>
  </si>
  <si>
    <t>1.2.12.1</t>
  </si>
  <si>
    <t>Услуги смежных сетевых компаний (ТСО)</t>
  </si>
  <si>
    <t>1.2.12.2</t>
  </si>
  <si>
    <t>Теплоэнергия на хознужды</t>
  </si>
  <si>
    <t>Искл Восстановление  прибыли прошлых лет (сальдо)</t>
  </si>
  <si>
    <t>По факту рост расходов связан с увеличением объемов в связи с окончанием реконструкции блочно-модульной котельной в Кировском районе Волгограда.</t>
  </si>
  <si>
    <t>1.2.12.3</t>
  </si>
  <si>
    <t>Проценты за кредит</t>
  </si>
  <si>
    <t>При тарифном регулировании расходы приняты исходя из кассовых разрывов, определенных как 1/12 от НВВ и не учтывают текущий размер дебиторской и ссудной задолженности</t>
  </si>
  <si>
    <t>При тарифном регулировании расходы приняты исходя из кассовых разрывов, определенных как 1/12 от НВВ населения и не учитывают текущий размер дебиторской и ссудной задолженности. В факте учтены проценты за кредит (823 179 тыс.руб.) и проценты за пользование чужими денежными средствами в сальдированном выражении (-106 945 тыс.руб.)</t>
  </si>
  <si>
    <t xml:space="preserve">Добавлено Списание ДЗ в ТБР </t>
  </si>
  <si>
    <t>При тарифном регулировании расходы приняты исходя из кассовых разрывов, определенных как 1/12 от НВВ населения и средней ставкой рефинансирования (7,41%), увеличенной на 4 процентных пункта (11,41%), и не учитывают текущий размер дебиторской и ссудной задолженности. В факте учтены проценты за кредит к уплате (805 428 тыс.руб.), проценты к получению (314 290 тыс.руб.) и проценты за пользование чужими денежными средствами в сальдированном выражении "минус" 46 466 тыс.руб.</t>
  </si>
  <si>
    <t>1.2.12.4</t>
  </si>
  <si>
    <t>Другие расходы, в том числе:</t>
  </si>
  <si>
    <t>Фактические данные учитывают прочие доходы</t>
  </si>
  <si>
    <t xml:space="preserve">По факту учтены в том числе: убытки прошлых лет, расходы на проведение землеустроительных работ и постановке на государственный кадастровый учет </t>
  </si>
  <si>
    <t>Искл доходы в виде штрафов от бездоговорн потребл</t>
  </si>
  <si>
    <t>По факту учтены в том числе: убытки прошлых лет, резерв по прочим условным обязательствам, расходы на проведение землеустроительных работ и постановке на государственный кадастровый учет и др.</t>
  </si>
  <si>
    <t>1.2.12.4.1</t>
  </si>
  <si>
    <t>Убыток прошлых лет, выявленный в отчетном периоде</t>
  </si>
  <si>
    <t>Отражены убытки прошлых лет (преимущественно 2017-2018 гг.) в части выручки по передаче электроэнергии, расходов на покупку потерь электроэнергии, неустоек по решению суда, процентов за пользование чужими денежными средствами по решению суда и т.д., выявленные в 2019 году</t>
  </si>
  <si>
    <t>1.2.12.4.2</t>
  </si>
  <si>
    <t xml:space="preserve">Проведение землеустроительных работ и постановка на государственный кадастровый учет (в т. ч. межевание, установление охранных зон)                                                                                              </t>
  </si>
  <si>
    <t>1.2.12.4.3</t>
  </si>
  <si>
    <t xml:space="preserve"> Резерв по прочим условным обязательствам</t>
  </si>
  <si>
    <t>Отражены расходы под условные обязательства в части затрат на покупку потерь и затрат на оплату услуг ТСО</t>
  </si>
  <si>
    <t>1.2.12.4.4</t>
  </si>
  <si>
    <t>Сальдо прочих других расходов и доходов</t>
  </si>
  <si>
    <t>Иск доходы в виде % на остатки средств на счете</t>
  </si>
  <si>
    <t>При тарифном регулировании заявленные Обществом расходы не учтены (выплаты Совету директоров, расходы на проведение спортивно-массовых мероприятий, расходы на СМИ, расходы на обеспечение водой питьевой и т.д.)</t>
  </si>
  <si>
    <t xml:space="preserve">По факту отражен финансовый результат за 2019 год с учетом фактических выпадающих по ТПП и прочих доходов и расходов в сальдированном выражении. </t>
  </si>
  <si>
    <r>
      <t xml:space="preserve">Экономия за счет снижения объемов оплачиваемого сальдо-перетока по ООО «ВолгоГРЭС» и ООО "Волгаэнергосеть", прекращение договорных отношений с ООО «Волжский метанол» в связи с передачей последним в аренду электросетевого оборудования и не урегулирование договорных отношений с ВОАО «Химпром» (продажа электросетевого имущества ВОАО «Химпром» в апреле 2019 года ООО «Промышленные технологии», которая не обладает статусом сетевой компании). Дополнительно учтены </t>
    </r>
    <r>
      <rPr>
        <sz val="11"/>
        <rFont val="Times New Roman"/>
        <family val="1"/>
        <charset val="204"/>
      </rPr>
      <t xml:space="preserve">затраты на оплату услуг ТСО в размере 28 357,44 тыс. руб., отраженные в  отчетности 2020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</si>
</sst>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#,##0.0"/>
    <numFmt numFmtId="166" formatCode="#,##0_р_."/>
    <numFmt numFmtId="167" formatCode="#,##0.0_р_."/>
    <numFmt numFmtId="168" formatCode="0.0%"/>
    <numFmt numFmtId="169" formatCode="#,##0.00_р_."/>
    <numFmt numFmtId="170" formatCode="0.000%"/>
    <numFmt numFmtId="171" formatCode="_-* #,##0_р_._-;\-* #,##0_р_._-;_-* &quot;-&quot;??_р_._-;_-@_-"/>
    <numFmt numFmtId="172" formatCode="0.000000000000000"/>
    <numFmt numFmtId="173" formatCode="#,##0\ _₽"/>
    <numFmt numFmtId="174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0"/>
      <name val="Tahoma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ahoma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9" fillId="0" borderId="11" applyBorder="0">
      <alignment horizontal="center" vertical="center" wrapText="1"/>
    </xf>
    <xf numFmtId="172" fontId="22" fillId="0" borderId="0">
      <alignment vertical="top"/>
    </xf>
    <xf numFmtId="0" fontId="11" fillId="0" borderId="0"/>
  </cellStyleXfs>
  <cellXfs count="1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7" fontId="2" fillId="2" borderId="2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16" fontId="2" fillId="0" borderId="27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0" fontId="2" fillId="0" borderId="21" xfId="2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9" fontId="2" fillId="0" borderId="17" xfId="0" applyNumberFormat="1" applyFont="1" applyFill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71" fontId="2" fillId="0" borderId="0" xfId="1" applyNumberFormat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0" fontId="17" fillId="2" borderId="0" xfId="0" applyFont="1" applyFill="1"/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0" fillId="2" borderId="25" xfId="4" applyFont="1" applyFill="1" applyBorder="1">
      <alignment horizontal="center" vertical="center" wrapText="1"/>
    </xf>
    <xf numFmtId="0" fontId="20" fillId="2" borderId="25" xfId="4" applyFont="1" applyFill="1" applyBorder="1" applyAlignment="1">
      <alignment horizontal="center" vertical="center" wrapText="1"/>
    </xf>
    <xf numFmtId="0" fontId="6" fillId="2" borderId="25" xfId="0" applyFont="1" applyFill="1" applyBorder="1"/>
    <xf numFmtId="0" fontId="6" fillId="2" borderId="0" xfId="0" applyFont="1" applyFill="1"/>
    <xf numFmtId="3" fontId="4" fillId="2" borderId="25" xfId="0" applyNumberFormat="1" applyFont="1" applyFill="1" applyBorder="1" applyAlignment="1">
      <alignment horizontal="center" vertical="center" wrapText="1"/>
    </xf>
    <xf numFmtId="3" fontId="6" fillId="2" borderId="25" xfId="0" applyNumberFormat="1" applyFont="1" applyFill="1" applyBorder="1"/>
    <xf numFmtId="165" fontId="4" fillId="2" borderId="25" xfId="0" applyNumberFormat="1" applyFont="1" applyFill="1" applyBorder="1" applyAlignment="1">
      <alignment horizontal="center" vertical="center" wrapText="1"/>
    </xf>
    <xf numFmtId="168" fontId="6" fillId="2" borderId="25" xfId="2" applyNumberFormat="1" applyFont="1" applyFill="1" applyBorder="1"/>
    <xf numFmtId="10" fontId="6" fillId="2" borderId="25" xfId="2" applyNumberFormat="1" applyFont="1" applyFill="1" applyBorder="1"/>
    <xf numFmtId="0" fontId="21" fillId="2" borderId="25" xfId="0" applyFont="1" applyFill="1" applyBorder="1" applyAlignment="1">
      <alignment horizontal="center" vertical="center"/>
    </xf>
    <xf numFmtId="0" fontId="21" fillId="2" borderId="25" xfId="5" applyNumberFormat="1" applyFont="1" applyFill="1" applyBorder="1" applyAlignment="1" applyProtection="1">
      <alignment vertical="center" wrapText="1"/>
    </xf>
    <xf numFmtId="0" fontId="21" fillId="2" borderId="25" xfId="0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/>
    <xf numFmtId="165" fontId="2" fillId="2" borderId="25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4" fontId="2" fillId="2" borderId="25" xfId="0" applyNumberFormat="1" applyFont="1" applyFill="1" applyBorder="1" applyAlignment="1">
      <alignment horizontal="center" vertical="center" wrapText="1"/>
    </xf>
    <xf numFmtId="165" fontId="12" fillId="2" borderId="25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/>
    <xf numFmtId="0" fontId="21" fillId="2" borderId="0" xfId="0" applyFont="1" applyFill="1" applyBorder="1" applyAlignment="1">
      <alignment horizontal="right"/>
    </xf>
    <xf numFmtId="0" fontId="21" fillId="2" borderId="0" xfId="5" applyNumberFormat="1" applyFont="1" applyFill="1" applyBorder="1" applyAlignment="1" applyProtection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center" vertical="center" wrapText="1"/>
    </xf>
    <xf numFmtId="10" fontId="6" fillId="2" borderId="0" xfId="2" applyNumberFormat="1" applyFont="1" applyFill="1"/>
    <xf numFmtId="0" fontId="21" fillId="2" borderId="0" xfId="0" applyFont="1" applyFill="1"/>
    <xf numFmtId="0" fontId="21" fillId="2" borderId="0" xfId="0" applyFont="1" applyFill="1" applyAlignment="1">
      <alignment vertical="top" wrapText="1"/>
    </xf>
    <xf numFmtId="0" fontId="23" fillId="2" borderId="0" xfId="0" applyFont="1" applyFill="1"/>
    <xf numFmtId="4" fontId="23" fillId="2" borderId="0" xfId="0" applyNumberFormat="1" applyFont="1" applyFill="1"/>
    <xf numFmtId="0" fontId="18" fillId="2" borderId="25" xfId="0" applyFont="1" applyFill="1" applyBorder="1" applyAlignment="1">
      <alignment horizontal="center" vertical="center" wrapText="1"/>
    </xf>
    <xf numFmtId="0" fontId="21" fillId="2" borderId="25" xfId="4" applyFont="1" applyFill="1" applyBorder="1">
      <alignment horizontal="center" vertical="center" wrapText="1"/>
    </xf>
    <xf numFmtId="174" fontId="24" fillId="2" borderId="25" xfId="0" applyNumberFormat="1" applyFont="1" applyFill="1" applyBorder="1"/>
    <xf numFmtId="0" fontId="24" fillId="2" borderId="25" xfId="0" applyFont="1" applyFill="1" applyBorder="1"/>
    <xf numFmtId="174" fontId="24" fillId="2" borderId="25" xfId="0" applyNumberFormat="1" applyFont="1" applyFill="1" applyBorder="1" applyAlignment="1"/>
    <xf numFmtId="0" fontId="26" fillId="0" borderId="25" xfId="6" applyFont="1" applyFill="1" applyBorder="1" applyAlignment="1" applyProtection="1">
      <alignment horizontal="right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/>
    <xf numFmtId="165" fontId="5" fillId="0" borderId="25" xfId="0" applyNumberFormat="1" applyFont="1" applyFill="1" applyBorder="1" applyAlignment="1">
      <alignment horizontal="center" vertical="center" wrapText="1"/>
    </xf>
    <xf numFmtId="168" fontId="13" fillId="0" borderId="25" xfId="2" applyNumberFormat="1" applyFont="1" applyFill="1" applyBorder="1"/>
    <xf numFmtId="10" fontId="13" fillId="0" borderId="25" xfId="2" applyNumberFormat="1" applyFont="1" applyFill="1" applyBorder="1"/>
    <xf numFmtId="0" fontId="8" fillId="0" borderId="25" xfId="0" applyFont="1" applyFill="1" applyBorder="1"/>
    <xf numFmtId="174" fontId="27" fillId="0" borderId="25" xfId="0" applyNumberFormat="1" applyFont="1" applyFill="1" applyBorder="1"/>
    <xf numFmtId="0" fontId="27" fillId="0" borderId="25" xfId="0" applyFont="1" applyFill="1" applyBorder="1"/>
    <xf numFmtId="165" fontId="5" fillId="0" borderId="25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0" fontId="7" fillId="0" borderId="25" xfId="4" applyFont="1" applyFill="1" applyBorder="1">
      <alignment horizontal="center" vertical="center" wrapText="1"/>
    </xf>
    <xf numFmtId="0" fontId="9" fillId="0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vertical="top" wrapText="1"/>
    </xf>
    <xf numFmtId="0" fontId="0" fillId="2" borderId="0" xfId="0" applyFill="1"/>
    <xf numFmtId="173" fontId="0" fillId="2" borderId="0" xfId="0" applyNumberFormat="1" applyFill="1"/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5" xfId="5" applyNumberFormat="1" applyFont="1" applyFill="1" applyBorder="1" applyAlignment="1" applyProtection="1">
      <alignment horizontal="left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/>
    </xf>
    <xf numFmtId="165" fontId="12" fillId="2" borderId="25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left" vertical="center" wrapText="1"/>
    </xf>
    <xf numFmtId="165" fontId="2" fillId="2" borderId="36" xfId="0" applyNumberFormat="1" applyFont="1" applyFill="1" applyBorder="1" applyAlignment="1">
      <alignment horizontal="left" vertical="center" wrapText="1"/>
    </xf>
    <xf numFmtId="168" fontId="6" fillId="2" borderId="25" xfId="2" applyNumberFormat="1" applyFont="1" applyFill="1" applyBorder="1" applyAlignment="1">
      <alignment horizontal="center"/>
    </xf>
    <xf numFmtId="165" fontId="2" fillId="2" borderId="25" xfId="0" applyNumberFormat="1" applyFont="1" applyFill="1" applyBorder="1" applyAlignment="1">
      <alignment horizontal="left" vertical="center" wrapText="1"/>
    </xf>
    <xf numFmtId="168" fontId="2" fillId="2" borderId="25" xfId="0" applyNumberFormat="1" applyFont="1" applyFill="1" applyBorder="1" applyAlignment="1">
      <alignment horizontal="center" vertical="center" wrapText="1"/>
    </xf>
  </cellXfs>
  <cellStyles count="7">
    <cellStyle name="ЗаголовокСтолбца" xfId="4"/>
    <cellStyle name="Обычный" xfId="0" builtinId="0"/>
    <cellStyle name="Обычный 2" xfId="5"/>
    <cellStyle name="Обычный 2 20" xfId="3"/>
    <cellStyle name="Обычный_ПредлВ4РЭК2п99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udnevaoa\AppData\Local\Microsoft\Windows\INetCache\Content.Outlook\PQBZF6CD\&#1057;&#1090;&#1088;&#1091;&#1082;&#1090;&#1091;&#1088;&#1072;%20&#1080;%20&#1086;&#1073;&#1098;&#1077;&#1084;%20&#1079;&#1072;&#1090;&#1088;&#1072;&#1090;%20&#1042;&#1069;%202019%20&#1089;%20&#1092;&#1086;&#1088;&#1084;&#1091;&#1083;&#1072;&#1084;&#1080;%20&#1089;&#1082;&#1086;&#1088;&#1088;%202019%20&#1058;&#1041;&#1056;%20&#1089;&#1082;&#1086;&#1088;&#1088;%20&#1092;&#1072;&#1082;&#109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Е 2019"/>
      <sheetName val="точки подкл"/>
      <sheetName val="ввод"/>
      <sheetName val="уе ПС утв 2019"/>
      <sheetName val="уе линии утв 2019"/>
      <sheetName val="Колесов 2018"/>
      <sheetName val="уе ГО"/>
      <sheetName val="уе ВЛ ГО привед"/>
      <sheetName val="уе ПС ГО привед"/>
      <sheetName val="Абдрашев 2018"/>
      <sheetName val="Линькова 2018"/>
      <sheetName val="Устинов 2018"/>
      <sheetName val="Терземан 2018"/>
      <sheetName val="прил 8 потери 2018"/>
      <sheetName val=" отчет по ИП 2017"/>
      <sheetName val="Деревяго 2017"/>
      <sheetName val="макет 10434"/>
      <sheetName val="Устинов 2017"/>
      <sheetName val="1.2.4 отчисления"/>
      <sheetName val="1.1.3.1"/>
      <sheetName val="1.2.12.4"/>
      <sheetName val="прочие расш"/>
      <sheetName val="Раскрытие информ"/>
      <sheetName val="расшифровки"/>
      <sheetName val="1.1.3.3.15"/>
      <sheetName val="другие расходы расшифр"/>
      <sheetName val="НВВ индекс"/>
      <sheetName val="уе 2017 ВЛ факт"/>
      <sheetName val="Абдрашев 2017"/>
      <sheetName val="уе 2017 факт"/>
      <sheetName val="уе 2017 ВЛ ТБР"/>
      <sheetName val="уе 2017 ТБР"/>
      <sheetName val="Смета"/>
      <sheetName val="БДР"/>
      <sheetName val="БДР ЧМ"/>
      <sheetName val="прил 8 потери 2017"/>
      <sheetName val="Пророкова 2017"/>
      <sheetName val="Колесов 2017"/>
      <sheetName val="Макт 10086"/>
      <sheetName val="Колесов"/>
      <sheetName val="Деревяго"/>
      <sheetName val="уе 2016 факт ВЛ"/>
      <sheetName val="уе 2016 факт"/>
      <sheetName val="уе 2016 ТБР ВЛ"/>
      <sheetName val="уе 2016 ТБР"/>
      <sheetName val="Пророкова"/>
      <sheetName val="прил 8 потери"/>
      <sheetName val="упр отч за 2016 год"/>
      <sheetName val="затраты ИА"/>
      <sheetName val="уе факт 2016 приве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G12">
            <v>783429.78170000005</v>
          </cell>
          <cell r="H12">
            <v>-616026.33814000001</v>
          </cell>
        </row>
        <row r="25">
          <cell r="G25">
            <v>125721</v>
          </cell>
          <cell r="H25">
            <v>-69479.639070000005</v>
          </cell>
        </row>
        <row r="28">
          <cell r="H28">
            <v>-287070.91963999998</v>
          </cell>
        </row>
        <row r="29">
          <cell r="H29">
            <v>-106944.92860000004</v>
          </cell>
        </row>
      </sheetData>
      <sheetData sheetId="21"/>
      <sheetData sheetId="22"/>
      <sheetData sheetId="23"/>
      <sheetData sheetId="24">
        <row r="8">
          <cell r="H8">
            <v>0</v>
          </cell>
        </row>
        <row r="10">
          <cell r="H10">
            <v>132.51044457992219</v>
          </cell>
          <cell r="I10">
            <v>139.25200000000001</v>
          </cell>
        </row>
        <row r="14">
          <cell r="H14">
            <v>560.80313152574217</v>
          </cell>
          <cell r="I14">
            <v>595.69146999999998</v>
          </cell>
        </row>
        <row r="15">
          <cell r="H15">
            <v>308.79666102999727</v>
          </cell>
          <cell r="I15">
            <v>588.04122000000007</v>
          </cell>
        </row>
        <row r="16">
          <cell r="H16">
            <v>836.47218141075905</v>
          </cell>
          <cell r="I16">
            <v>1228.39301</v>
          </cell>
        </row>
        <row r="17">
          <cell r="H17">
            <v>1985.2904107599059</v>
          </cell>
          <cell r="I17">
            <v>3058.4605000000001</v>
          </cell>
        </row>
        <row r="18">
          <cell r="H18">
            <v>845.9372131664677</v>
          </cell>
          <cell r="I18">
            <v>904.90300000000002</v>
          </cell>
        </row>
        <row r="20">
          <cell r="H20">
            <v>603.39577442643156</v>
          </cell>
          <cell r="I20">
            <v>2522.4817000000003</v>
          </cell>
        </row>
        <row r="27">
          <cell r="I27">
            <v>86.857950000000002</v>
          </cell>
        </row>
        <row r="28">
          <cell r="I28">
            <v>181.25072</v>
          </cell>
        </row>
        <row r="29">
          <cell r="I29">
            <v>1491.38825</v>
          </cell>
        </row>
        <row r="30">
          <cell r="I30">
            <v>623.33089999999993</v>
          </cell>
        </row>
        <row r="31">
          <cell r="I31">
            <v>0</v>
          </cell>
        </row>
        <row r="32">
          <cell r="I32">
            <v>71.235200000000006</v>
          </cell>
        </row>
        <row r="33">
          <cell r="I33">
            <v>0</v>
          </cell>
        </row>
        <row r="35">
          <cell r="I35">
            <v>98.77</v>
          </cell>
        </row>
        <row r="36">
          <cell r="I36">
            <v>127.30747</v>
          </cell>
        </row>
        <row r="37">
          <cell r="I37">
            <v>1169.8421800000001</v>
          </cell>
        </row>
      </sheetData>
      <sheetData sheetId="25"/>
      <sheetData sheetId="26">
        <row r="32">
          <cell r="D32">
            <v>14791.551442406306</v>
          </cell>
          <cell r="E32">
            <v>22632.189957520346</v>
          </cell>
          <cell r="H32">
            <v>15743.004340936095</v>
          </cell>
          <cell r="I32">
            <v>22825.982169999999</v>
          </cell>
          <cell r="S32">
            <v>16175.318385493225</v>
          </cell>
          <cell r="T32">
            <v>31648.463250000001</v>
          </cell>
          <cell r="X32">
            <v>16569.721217337596</v>
          </cell>
          <cell r="AA32">
            <v>31944.727149999999</v>
          </cell>
        </row>
        <row r="33">
          <cell r="D33">
            <v>2356.2978413429823</v>
          </cell>
          <cell r="E33">
            <v>43807.979444803736</v>
          </cell>
          <cell r="H33">
            <v>2507.8645258570814</v>
          </cell>
          <cell r="I33">
            <v>42932.506999999998</v>
          </cell>
          <cell r="S33">
            <v>2576.7322611949576</v>
          </cell>
          <cell r="T33">
            <v>56782.5792</v>
          </cell>
          <cell r="X33">
            <v>2639.5607308732715</v>
          </cell>
          <cell r="AA33">
            <v>36210.068670000001</v>
          </cell>
        </row>
        <row r="35">
          <cell r="D35">
            <v>39532.150695413635</v>
          </cell>
          <cell r="E35">
            <v>10639.233029739138</v>
          </cell>
          <cell r="H35">
            <v>42075.019813012354</v>
          </cell>
          <cell r="I35">
            <v>10261.710999999999</v>
          </cell>
          <cell r="S35">
            <v>43230.429644342126</v>
          </cell>
          <cell r="T35">
            <v>10230.653</v>
          </cell>
          <cell r="X35">
            <v>44284.517327022222</v>
          </cell>
          <cell r="AA35">
            <v>14378.63</v>
          </cell>
        </row>
        <row r="36">
          <cell r="D36">
            <v>18048.755630080785</v>
          </cell>
          <cell r="E36">
            <v>28434.246275263795</v>
          </cell>
          <cell r="H36">
            <v>19209.725182595997</v>
          </cell>
          <cell r="I36">
            <v>28573.969450000001</v>
          </cell>
          <cell r="S36">
            <v>19737.237835751072</v>
          </cell>
          <cell r="T36">
            <v>33737.424780000008</v>
          </cell>
          <cell r="X36">
            <v>20218.490959163311</v>
          </cell>
          <cell r="AA36">
            <v>54438.617859999998</v>
          </cell>
        </row>
        <row r="37">
          <cell r="D37">
            <v>6757.3256785801887</v>
          </cell>
          <cell r="E37">
            <v>6527.2451552089678</v>
          </cell>
          <cell r="H37">
            <v>7191.9844179442434</v>
          </cell>
          <cell r="I37">
            <v>7281.5297699999992</v>
          </cell>
          <cell r="S37">
            <v>7389.4814016698074</v>
          </cell>
          <cell r="T37">
            <v>10433.81755</v>
          </cell>
          <cell r="X37">
            <v>7569.6591466280561</v>
          </cell>
          <cell r="AA37">
            <v>15139.104880000001</v>
          </cell>
        </row>
        <row r="38">
          <cell r="D38">
            <v>4645.0013026564029</v>
          </cell>
          <cell r="E38">
            <v>6650.5785895459867</v>
          </cell>
          <cell r="H38">
            <v>4943.7867255577967</v>
          </cell>
          <cell r="I38">
            <v>5665.5006300000005</v>
          </cell>
          <cell r="S38">
            <v>5079.5466090252912</v>
          </cell>
          <cell r="T38">
            <v>6664.7174300000006</v>
          </cell>
          <cell r="X38">
            <v>5203.4012077008738</v>
          </cell>
          <cell r="AA38">
            <v>6942.0423700000001</v>
          </cell>
        </row>
        <row r="39">
          <cell r="D39">
            <v>32143.240028432239</v>
          </cell>
          <cell r="E39">
            <v>33391.157187906698</v>
          </cell>
          <cell r="H39">
            <v>34210.824285044568</v>
          </cell>
          <cell r="I39">
            <v>34200.103030000006</v>
          </cell>
          <cell r="S39">
            <v>35150.277739671605</v>
          </cell>
          <cell r="T39">
            <v>33443.416420000001</v>
          </cell>
          <cell r="X39">
            <v>36007.347056654929</v>
          </cell>
          <cell r="AA39">
            <v>34072.767349999995</v>
          </cell>
        </row>
        <row r="40">
          <cell r="S40">
            <v>21536.677039221147</v>
          </cell>
          <cell r="T40">
            <v>54202.200890000007</v>
          </cell>
        </row>
        <row r="52">
          <cell r="D52">
            <v>601608.19999999995</v>
          </cell>
          <cell r="E52">
            <v>553573.35699999996</v>
          </cell>
          <cell r="H52">
            <v>627558.01000000013</v>
          </cell>
          <cell r="I52">
            <v>565002.75100000005</v>
          </cell>
          <cell r="S52">
            <v>665382.27999999991</v>
          </cell>
          <cell r="T52">
            <v>660668.64899999998</v>
          </cell>
          <cell r="X52">
            <v>857504.978</v>
          </cell>
          <cell r="AA52">
            <v>784656.19900000002</v>
          </cell>
        </row>
        <row r="65">
          <cell r="H65">
            <v>7229.04</v>
          </cell>
          <cell r="I65">
            <v>8675.5647500000014</v>
          </cell>
          <cell r="S65">
            <v>7229</v>
          </cell>
          <cell r="T65">
            <v>6892.9344099999998</v>
          </cell>
          <cell r="X65">
            <v>9267.0091199999988</v>
          </cell>
          <cell r="AA65">
            <v>8460.5464499999998</v>
          </cell>
        </row>
        <row r="67">
          <cell r="D67">
            <v>512131.01699999999</v>
          </cell>
          <cell r="E67">
            <v>-333338.04610904679</v>
          </cell>
          <cell r="H67">
            <v>135760.89343433449</v>
          </cell>
          <cell r="I67">
            <v>-1078235.6172</v>
          </cell>
          <cell r="S67">
            <v>39875.491732542476</v>
          </cell>
          <cell r="T67">
            <v>-1115799.4927000001</v>
          </cell>
          <cell r="X67">
            <v>945346.42997422896</v>
          </cell>
          <cell r="AA67">
            <v>69712.475869999995</v>
          </cell>
        </row>
        <row r="70">
          <cell r="D70">
            <v>88000</v>
          </cell>
          <cell r="E70">
            <v>906184.00430000003</v>
          </cell>
          <cell r="H70">
            <v>94000</v>
          </cell>
          <cell r="I70">
            <v>880333.35600000003</v>
          </cell>
          <cell r="S70">
            <v>107700</v>
          </cell>
          <cell r="T70">
            <v>939441.36699999997</v>
          </cell>
          <cell r="X70">
            <v>9030.7999999999993</v>
          </cell>
          <cell r="AA70">
            <v>823178.80299999996</v>
          </cell>
        </row>
      </sheetData>
      <sheetData sheetId="27"/>
      <sheetData sheetId="28"/>
      <sheetData sheetId="29"/>
      <sheetData sheetId="30"/>
      <sheetData sheetId="31"/>
      <sheetData sheetId="32">
        <row r="24">
          <cell r="J24">
            <v>7419.5105539741862</v>
          </cell>
          <cell r="K24">
            <v>21393.152750000001</v>
          </cell>
          <cell r="N24">
            <v>7600.4204998341093</v>
          </cell>
          <cell r="O24">
            <v>10692.17172</v>
          </cell>
        </row>
        <row r="82">
          <cell r="C82">
            <v>113907.93690144048</v>
          </cell>
          <cell r="D82">
            <v>57545.078394606688</v>
          </cell>
          <cell r="F82">
            <v>121234.9598410161</v>
          </cell>
          <cell r="G82">
            <v>62392.6711</v>
          </cell>
          <cell r="J82">
            <v>124564.15766727259</v>
          </cell>
          <cell r="K82">
            <v>68785.265740000003</v>
          </cell>
          <cell r="N82">
            <v>127601.40585982388</v>
          </cell>
          <cell r="O82">
            <v>75987.037560000012</v>
          </cell>
        </row>
        <row r="146">
          <cell r="C146">
            <v>20312.111198883118</v>
          </cell>
          <cell r="D146">
            <v>24891.173501341822</v>
          </cell>
          <cell r="F146">
            <v>21618.669009988073</v>
          </cell>
          <cell r="G146">
            <v>24262.831299999998</v>
          </cell>
          <cell r="J146">
            <v>22212.332966069669</v>
          </cell>
          <cell r="K146">
            <v>26304.870060000001</v>
          </cell>
          <cell r="N146">
            <v>22753.936340723783</v>
          </cell>
          <cell r="O146">
            <v>27475.555929999999</v>
          </cell>
        </row>
        <row r="158">
          <cell r="C158">
            <v>52812.334046846474</v>
          </cell>
          <cell r="D158">
            <v>40903.194089205594</v>
          </cell>
          <cell r="F158">
            <v>56209.438705045941</v>
          </cell>
          <cell r="G158">
            <v>42709.364499999996</v>
          </cell>
          <cell r="J158">
            <v>57752.989685698194</v>
          </cell>
          <cell r="K158">
            <v>45648.940180000005</v>
          </cell>
          <cell r="N158">
            <v>59161.180989057415</v>
          </cell>
          <cell r="O158">
            <v>49279.365590000001</v>
          </cell>
        </row>
        <row r="166">
          <cell r="N166">
            <v>1199.6927750360815</v>
          </cell>
          <cell r="O166">
            <v>1048.2550900000001</v>
          </cell>
        </row>
        <row r="167">
          <cell r="N167">
            <v>3031.1764197657203</v>
          </cell>
          <cell r="O167">
            <v>1434.2877700000001</v>
          </cell>
        </row>
        <row r="170">
          <cell r="N170">
            <v>614.04393515160382</v>
          </cell>
          <cell r="O170">
            <v>144.185</v>
          </cell>
        </row>
        <row r="209">
          <cell r="O209">
            <v>7377.4371799999999</v>
          </cell>
        </row>
        <row r="214">
          <cell r="J214">
            <v>0</v>
          </cell>
          <cell r="K214">
            <v>6523.3230000000003</v>
          </cell>
          <cell r="N214">
            <v>0</v>
          </cell>
          <cell r="O214">
            <v>5669.2969999999996</v>
          </cell>
        </row>
        <row r="215">
          <cell r="D215">
            <v>41652.114000000001</v>
          </cell>
          <cell r="G215">
            <v>39919.788</v>
          </cell>
          <cell r="K215">
            <v>40245.364999999998</v>
          </cell>
          <cell r="O215">
            <v>25301.028999999999</v>
          </cell>
        </row>
        <row r="296">
          <cell r="C296">
            <v>359645.27</v>
          </cell>
          <cell r="D296">
            <v>1367.6030257698897</v>
          </cell>
          <cell r="F296">
            <v>55824.4</v>
          </cell>
          <cell r="G296">
            <v>158.53848000000016</v>
          </cell>
          <cell r="O296">
            <v>-69479.63906999999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F99"/>
  <sheetViews>
    <sheetView view="pageBreakPreview" topLeftCell="A69" zoomScale="70" zoomScaleNormal="80" zoomScaleSheetLayoutView="70" workbookViewId="0">
      <selection activeCell="E47" sqref="E47"/>
    </sheetView>
  </sheetViews>
  <sheetFormatPr defaultColWidth="9.140625" defaultRowHeight="15.75" x14ac:dyDescent="0.25"/>
  <cols>
    <col min="1" max="1" width="10.140625" style="1" customWidth="1"/>
    <col min="2" max="2" width="48" style="2" customWidth="1"/>
    <col min="3" max="3" width="14.85546875" style="1" customWidth="1"/>
    <col min="4" max="4" width="22.7109375" style="2" customWidth="1"/>
    <col min="5" max="5" width="22.85546875" style="2" customWidth="1"/>
    <col min="6" max="6" width="89" style="5" customWidth="1"/>
    <col min="7" max="16384" width="9.140625" style="1"/>
  </cols>
  <sheetData>
    <row r="1" spans="1:6" ht="15.75" customHeight="1" x14ac:dyDescent="0.25">
      <c r="D1" s="3"/>
      <c r="F1" s="4" t="s">
        <v>0</v>
      </c>
    </row>
    <row r="2" spans="1:6" x14ac:dyDescent="0.25">
      <c r="D2" s="3"/>
      <c r="F2" s="4" t="s">
        <v>1</v>
      </c>
    </row>
    <row r="3" spans="1:6" x14ac:dyDescent="0.25">
      <c r="D3" s="3"/>
      <c r="F3" s="4" t="s">
        <v>2</v>
      </c>
    </row>
    <row r="4" spans="1:6" hidden="1" x14ac:dyDescent="0.25">
      <c r="D4" s="3"/>
    </row>
    <row r="5" spans="1:6" hidden="1" x14ac:dyDescent="0.25"/>
    <row r="6" spans="1:6" ht="83.25" customHeight="1" x14ac:dyDescent="0.25">
      <c r="A6" s="129" t="s">
        <v>3</v>
      </c>
      <c r="B6" s="129"/>
      <c r="C6" s="129"/>
      <c r="D6" s="129"/>
      <c r="E6" s="129"/>
      <c r="F6" s="129"/>
    </row>
    <row r="7" spans="1:6" ht="18.75" customHeight="1" x14ac:dyDescent="0.3">
      <c r="A7" s="6" t="s">
        <v>4</v>
      </c>
      <c r="B7" s="7"/>
      <c r="C7" s="8" t="s">
        <v>5</v>
      </c>
      <c r="D7" s="9"/>
      <c r="E7" s="9"/>
      <c r="F7" s="9"/>
    </row>
    <row r="8" spans="1:6" s="2" customFormat="1" ht="18.75" customHeight="1" x14ac:dyDescent="0.25">
      <c r="A8" s="10" t="s">
        <v>6</v>
      </c>
      <c r="B8" s="9">
        <v>6164266561</v>
      </c>
      <c r="C8" s="11"/>
      <c r="D8" s="9"/>
      <c r="E8" s="9"/>
      <c r="F8" s="9"/>
    </row>
    <row r="9" spans="1:6" s="2" customFormat="1" ht="18.75" customHeight="1" x14ac:dyDescent="0.25">
      <c r="A9" s="10" t="s">
        <v>7</v>
      </c>
      <c r="B9" s="9">
        <v>34402001</v>
      </c>
      <c r="C9" s="11"/>
      <c r="D9" s="9"/>
      <c r="E9" s="9"/>
      <c r="F9" s="9"/>
    </row>
    <row r="10" spans="1:6" ht="18.75" customHeight="1" x14ac:dyDescent="0.25">
      <c r="A10" s="6" t="s">
        <v>8</v>
      </c>
      <c r="B10" s="7"/>
      <c r="C10" s="6" t="s">
        <v>9</v>
      </c>
      <c r="D10" s="12"/>
      <c r="E10" s="13">
        <f>E20+E51</f>
        <v>10372284.460000001</v>
      </c>
      <c r="F10" s="9"/>
    </row>
    <row r="11" spans="1:6" ht="18.75" customHeight="1" x14ac:dyDescent="0.25">
      <c r="A11" s="6"/>
      <c r="B11" s="7"/>
      <c r="C11" s="14"/>
      <c r="D11" s="15"/>
      <c r="E11" s="13">
        <v>9686390.7060400005</v>
      </c>
      <c r="F11" s="16"/>
    </row>
    <row r="12" spans="1:6" ht="18.75" hidden="1" customHeight="1" x14ac:dyDescent="0.25">
      <c r="A12" s="7"/>
      <c r="B12" s="17" t="s">
        <v>10</v>
      </c>
      <c r="C12" s="18" t="s">
        <v>11</v>
      </c>
      <c r="D12" s="19">
        <v>601608.19999999995</v>
      </c>
      <c r="E12" s="19">
        <v>553573.35699999996</v>
      </c>
      <c r="F12" s="20"/>
    </row>
    <row r="13" spans="1:6" ht="19.5" hidden="1" customHeight="1" x14ac:dyDescent="0.25">
      <c r="B13" s="21" t="s">
        <v>12</v>
      </c>
      <c r="C13" s="22" t="s">
        <v>11</v>
      </c>
      <c r="D13" s="23">
        <f>D20-D12</f>
        <v>8114111.9082739642</v>
      </c>
      <c r="E13" s="23">
        <f>E20-E12</f>
        <v>8070494.2220000001</v>
      </c>
      <c r="F13" s="24"/>
    </row>
    <row r="14" spans="1:6" s="25" customFormat="1" ht="19.5" customHeight="1" x14ac:dyDescent="0.25">
      <c r="B14" s="26"/>
      <c r="D14" s="27"/>
      <c r="E14" s="27"/>
      <c r="F14" s="28"/>
    </row>
    <row r="15" spans="1:6" ht="19.5" customHeight="1" thickBot="1" x14ac:dyDescent="0.3">
      <c r="B15" s="21"/>
      <c r="C15" s="22"/>
      <c r="D15" s="29"/>
      <c r="E15" s="29"/>
      <c r="F15" s="30"/>
    </row>
    <row r="16" spans="1:6" ht="26.25" customHeight="1" thickBot="1" x14ac:dyDescent="0.3">
      <c r="A16" s="130" t="s">
        <v>13</v>
      </c>
      <c r="B16" s="133" t="s">
        <v>14</v>
      </c>
      <c r="C16" s="136" t="s">
        <v>15</v>
      </c>
      <c r="D16" s="150" t="s">
        <v>22</v>
      </c>
      <c r="E16" s="151"/>
      <c r="F16" s="147" t="s">
        <v>17</v>
      </c>
    </row>
    <row r="17" spans="1:6" ht="15.75" customHeight="1" x14ac:dyDescent="0.25">
      <c r="A17" s="131"/>
      <c r="B17" s="134"/>
      <c r="C17" s="137"/>
      <c r="D17" s="143" t="s">
        <v>23</v>
      </c>
      <c r="E17" s="145" t="s">
        <v>24</v>
      </c>
      <c r="F17" s="148"/>
    </row>
    <row r="18" spans="1:6" ht="16.5" thickBot="1" x14ac:dyDescent="0.3">
      <c r="A18" s="132"/>
      <c r="B18" s="135"/>
      <c r="C18" s="138"/>
      <c r="D18" s="144"/>
      <c r="E18" s="146"/>
      <c r="F18" s="149"/>
    </row>
    <row r="19" spans="1:6" x14ac:dyDescent="0.25">
      <c r="A19" s="31" t="s">
        <v>25</v>
      </c>
      <c r="B19" s="32" t="s">
        <v>26</v>
      </c>
      <c r="C19" s="33" t="s">
        <v>27</v>
      </c>
      <c r="D19" s="34" t="s">
        <v>27</v>
      </c>
      <c r="E19" s="34" t="s">
        <v>27</v>
      </c>
      <c r="F19" s="35" t="s">
        <v>27</v>
      </c>
    </row>
    <row r="20" spans="1:6" ht="27.75" customHeight="1" x14ac:dyDescent="0.25">
      <c r="A20" s="31" t="s">
        <v>28</v>
      </c>
      <c r="B20" s="32" t="s">
        <v>29</v>
      </c>
      <c r="C20" s="33" t="s">
        <v>11</v>
      </c>
      <c r="D20" s="36">
        <v>8715720.1082739644</v>
      </c>
      <c r="E20" s="36">
        <v>8624067.5789999999</v>
      </c>
      <c r="F20" s="35"/>
    </row>
    <row r="21" spans="1:6" ht="25.5" customHeight="1" x14ac:dyDescent="0.25">
      <c r="A21" s="31" t="s">
        <v>30</v>
      </c>
      <c r="B21" s="32" t="s">
        <v>31</v>
      </c>
      <c r="C21" s="33" t="s">
        <v>11</v>
      </c>
      <c r="D21" s="36">
        <v>3200338.2169502061</v>
      </c>
      <c r="E21" s="36">
        <v>3372358.8539699996</v>
      </c>
      <c r="F21" s="35"/>
    </row>
    <row r="22" spans="1:6" ht="72" customHeight="1" x14ac:dyDescent="0.25">
      <c r="A22" s="31" t="s">
        <v>32</v>
      </c>
      <c r="B22" s="32" t="s">
        <v>33</v>
      </c>
      <c r="C22" s="33" t="s">
        <v>11</v>
      </c>
      <c r="D22" s="36">
        <v>646263.97270084126</v>
      </c>
      <c r="E22" s="36">
        <v>622228.65477999998</v>
      </c>
      <c r="F22" s="37" t="s">
        <v>34</v>
      </c>
    </row>
    <row r="23" spans="1:6" ht="31.5" x14ac:dyDescent="0.25">
      <c r="A23" s="31" t="s">
        <v>35</v>
      </c>
      <c r="B23" s="32" t="s">
        <v>36</v>
      </c>
      <c r="C23" s="33" t="s">
        <v>11</v>
      </c>
      <c r="D23" s="36">
        <v>246346.59477839601</v>
      </c>
      <c r="E23" s="36">
        <v>240020.20173000003</v>
      </c>
      <c r="F23" s="35"/>
    </row>
    <row r="24" spans="1:6" ht="109.5" customHeight="1" x14ac:dyDescent="0.25">
      <c r="A24" s="31" t="s">
        <v>37</v>
      </c>
      <c r="B24" s="32" t="s">
        <v>38</v>
      </c>
      <c r="C24" s="33" t="s">
        <v>11</v>
      </c>
      <c r="D24" s="36">
        <v>334906.88655464788</v>
      </c>
      <c r="E24" s="36">
        <v>119617.54300000001</v>
      </c>
      <c r="F24" s="37" t="s">
        <v>39</v>
      </c>
    </row>
    <row r="25" spans="1:6" ht="72.75" customHeight="1" x14ac:dyDescent="0.25">
      <c r="A25" s="31" t="s">
        <v>40</v>
      </c>
      <c r="B25" s="32" t="s">
        <v>41</v>
      </c>
      <c r="C25" s="33" t="s">
        <v>11</v>
      </c>
      <c r="D25" s="36">
        <v>65010.491367797367</v>
      </c>
      <c r="E25" s="38">
        <v>262590.91005000001</v>
      </c>
      <c r="F25" s="37" t="s">
        <v>42</v>
      </c>
    </row>
    <row r="26" spans="1:6" ht="38.25" customHeight="1" x14ac:dyDescent="0.25">
      <c r="A26" s="31" t="s">
        <v>43</v>
      </c>
      <c r="B26" s="32" t="s">
        <v>44</v>
      </c>
      <c r="C26" s="33" t="s">
        <v>11</v>
      </c>
      <c r="D26" s="36">
        <v>41889.885420576611</v>
      </c>
      <c r="E26" s="36">
        <v>35646.294999999984</v>
      </c>
      <c r="F26" s="39" t="s">
        <v>45</v>
      </c>
    </row>
    <row r="27" spans="1:6" ht="30" customHeight="1" x14ac:dyDescent="0.25">
      <c r="A27" s="31" t="s">
        <v>46</v>
      </c>
      <c r="B27" s="32" t="s">
        <v>47</v>
      </c>
      <c r="C27" s="33" t="s">
        <v>11</v>
      </c>
      <c r="D27" s="40">
        <v>2226086.0857115509</v>
      </c>
      <c r="E27" s="40">
        <v>2222840.0790499998</v>
      </c>
      <c r="F27" s="41"/>
    </row>
    <row r="28" spans="1:6" ht="33.75" customHeight="1" x14ac:dyDescent="0.25">
      <c r="A28" s="31" t="s">
        <v>48</v>
      </c>
      <c r="B28" s="32" t="s">
        <v>44</v>
      </c>
      <c r="C28" s="33" t="s">
        <v>11</v>
      </c>
      <c r="D28" s="36">
        <v>0</v>
      </c>
      <c r="E28" s="36">
        <v>55803.351999999999</v>
      </c>
      <c r="F28" s="37" t="s">
        <v>49</v>
      </c>
    </row>
    <row r="29" spans="1:6" x14ac:dyDescent="0.25">
      <c r="A29" s="31" t="s">
        <v>50</v>
      </c>
      <c r="B29" s="32" t="s">
        <v>51</v>
      </c>
      <c r="C29" s="33" t="s">
        <v>11</v>
      </c>
      <c r="D29" s="36">
        <v>309172.92706812866</v>
      </c>
      <c r="E29" s="36">
        <v>466367.21615999995</v>
      </c>
      <c r="F29" s="37"/>
    </row>
    <row r="30" spans="1:6" ht="92.25" customHeight="1" x14ac:dyDescent="0.25">
      <c r="A30" s="31" t="s">
        <v>52</v>
      </c>
      <c r="B30" s="32" t="s">
        <v>53</v>
      </c>
      <c r="C30" s="33" t="s">
        <v>11</v>
      </c>
      <c r="D30" s="36">
        <v>48716.882634524816</v>
      </c>
      <c r="E30" s="36">
        <v>100289.52551000001</v>
      </c>
      <c r="F30" s="37" t="s">
        <v>55</v>
      </c>
    </row>
    <row r="31" spans="1:6" ht="67.900000000000006" customHeight="1" x14ac:dyDescent="0.25">
      <c r="A31" s="31" t="s">
        <v>56</v>
      </c>
      <c r="B31" s="32" t="s">
        <v>57</v>
      </c>
      <c r="C31" s="33" t="s">
        <v>11</v>
      </c>
      <c r="D31" s="36">
        <v>0</v>
      </c>
      <c r="E31" s="36">
        <v>2202.6080000000002</v>
      </c>
      <c r="F31" s="37" t="s">
        <v>58</v>
      </c>
    </row>
    <row r="32" spans="1:6" ht="31.5" x14ac:dyDescent="0.25">
      <c r="A32" s="31" t="s">
        <v>59</v>
      </c>
      <c r="B32" s="32" t="s">
        <v>60</v>
      </c>
      <c r="C32" s="33" t="s">
        <v>11</v>
      </c>
      <c r="D32" s="36">
        <v>260456.04443360382</v>
      </c>
      <c r="E32" s="36">
        <v>363875.08264999994</v>
      </c>
      <c r="F32" s="37" t="s">
        <v>61</v>
      </c>
    </row>
    <row r="33" spans="1:6" ht="47.25" x14ac:dyDescent="0.25">
      <c r="A33" s="31" t="s">
        <v>62</v>
      </c>
      <c r="B33" s="32" t="s">
        <v>63</v>
      </c>
      <c r="C33" s="33" t="s">
        <v>11</v>
      </c>
      <c r="D33" s="36">
        <v>0</v>
      </c>
      <c r="E33" s="36">
        <v>0</v>
      </c>
      <c r="F33" s="41"/>
    </row>
    <row r="34" spans="1:6" ht="63.75" customHeight="1" x14ac:dyDescent="0.25">
      <c r="A34" s="31" t="s">
        <v>64</v>
      </c>
      <c r="B34" s="32" t="s">
        <v>65</v>
      </c>
      <c r="C34" s="33" t="s">
        <v>11</v>
      </c>
      <c r="D34" s="36">
        <v>18815.231469685248</v>
      </c>
      <c r="E34" s="36">
        <v>60922.903979999988</v>
      </c>
      <c r="F34" s="37" t="s">
        <v>66</v>
      </c>
    </row>
    <row r="35" spans="1:6" ht="31.5" x14ac:dyDescent="0.25">
      <c r="A35" s="31" t="s">
        <v>67</v>
      </c>
      <c r="B35" s="32" t="s">
        <v>68</v>
      </c>
      <c r="C35" s="33" t="s">
        <v>11</v>
      </c>
      <c r="D35" s="36">
        <v>4795980.9492237577</v>
      </c>
      <c r="E35" s="36">
        <v>6397248.9600349693</v>
      </c>
      <c r="F35" s="41"/>
    </row>
    <row r="36" spans="1:6" ht="99.75" customHeight="1" x14ac:dyDescent="0.25">
      <c r="A36" s="31" t="s">
        <v>69</v>
      </c>
      <c r="B36" s="32" t="s">
        <v>70</v>
      </c>
      <c r="C36" s="33" t="s">
        <v>11</v>
      </c>
      <c r="D36" s="36">
        <v>2424357.9712849045</v>
      </c>
      <c r="E36" s="36">
        <v>2448686.4210000001</v>
      </c>
      <c r="F36" s="37" t="s">
        <v>71</v>
      </c>
    </row>
    <row r="37" spans="1:6" ht="56.25" customHeight="1" x14ac:dyDescent="0.25">
      <c r="A37" s="31" t="s">
        <v>72</v>
      </c>
      <c r="B37" s="32" t="s">
        <v>73</v>
      </c>
      <c r="C37" s="33" t="s">
        <v>11</v>
      </c>
      <c r="D37" s="36">
        <v>0</v>
      </c>
      <c r="E37" s="36">
        <v>0</v>
      </c>
      <c r="F37" s="41"/>
    </row>
    <row r="38" spans="1:6" ht="32.25" customHeight="1" x14ac:dyDescent="0.25">
      <c r="A38" s="31" t="s">
        <v>74</v>
      </c>
      <c r="B38" s="32" t="s">
        <v>75</v>
      </c>
      <c r="C38" s="33" t="s">
        <v>11</v>
      </c>
      <c r="D38" s="36">
        <v>24212.797399999996</v>
      </c>
      <c r="E38" s="36">
        <v>20953.528569999999</v>
      </c>
      <c r="F38" s="37" t="s">
        <v>76</v>
      </c>
    </row>
    <row r="39" spans="1:6" ht="45.75" customHeight="1" x14ac:dyDescent="0.25">
      <c r="A39" s="31" t="s">
        <v>77</v>
      </c>
      <c r="B39" s="32" t="s">
        <v>78</v>
      </c>
      <c r="C39" s="33" t="s">
        <v>11</v>
      </c>
      <c r="D39" s="36">
        <v>656072.09119649709</v>
      </c>
      <c r="E39" s="36">
        <v>662479.13548000006</v>
      </c>
      <c r="F39" s="37" t="s">
        <v>79</v>
      </c>
    </row>
    <row r="40" spans="1:6" ht="63" x14ac:dyDescent="0.25">
      <c r="A40" s="31" t="s">
        <v>80</v>
      </c>
      <c r="B40" s="32" t="s">
        <v>81</v>
      </c>
      <c r="C40" s="33" t="s">
        <v>11</v>
      </c>
      <c r="D40" s="36"/>
      <c r="E40" s="36"/>
      <c r="F40" s="41"/>
    </row>
    <row r="41" spans="1:6" ht="47.25" x14ac:dyDescent="0.25">
      <c r="A41" s="31" t="s">
        <v>82</v>
      </c>
      <c r="B41" s="32" t="s">
        <v>83</v>
      </c>
      <c r="C41" s="33" t="s">
        <v>11</v>
      </c>
      <c r="D41" s="36">
        <v>505021.21380000003</v>
      </c>
      <c r="E41" s="36">
        <v>534526.87124999997</v>
      </c>
      <c r="F41" s="37" t="s">
        <v>84</v>
      </c>
    </row>
    <row r="42" spans="1:6" x14ac:dyDescent="0.25">
      <c r="A42" s="31" t="s">
        <v>85</v>
      </c>
      <c r="B42" s="32" t="s">
        <v>86</v>
      </c>
      <c r="C42" s="33" t="s">
        <v>11</v>
      </c>
      <c r="D42" s="36">
        <v>0</v>
      </c>
      <c r="E42" s="36">
        <v>0</v>
      </c>
      <c r="F42" s="42"/>
    </row>
    <row r="43" spans="1:6" ht="126.75" customHeight="1" x14ac:dyDescent="0.25">
      <c r="A43" s="31" t="s">
        <v>87</v>
      </c>
      <c r="B43" s="32" t="s">
        <v>88</v>
      </c>
      <c r="C43" s="33" t="s">
        <v>11</v>
      </c>
      <c r="D43" s="36">
        <v>82567.8</v>
      </c>
      <c r="E43" s="36">
        <v>0</v>
      </c>
      <c r="F43" s="37" t="s">
        <v>89</v>
      </c>
    </row>
    <row r="44" spans="1:6" ht="33.75" customHeight="1" x14ac:dyDescent="0.25">
      <c r="A44" s="31" t="s">
        <v>90</v>
      </c>
      <c r="B44" s="32" t="s">
        <v>91</v>
      </c>
      <c r="C44" s="33" t="s">
        <v>11</v>
      </c>
      <c r="D44" s="36">
        <v>87627.752599999978</v>
      </c>
      <c r="E44" s="36">
        <v>58684.51784</v>
      </c>
      <c r="F44" s="37" t="s">
        <v>92</v>
      </c>
    </row>
    <row r="45" spans="1:6" ht="78.75" customHeight="1" x14ac:dyDescent="0.25">
      <c r="A45" s="31" t="s">
        <v>93</v>
      </c>
      <c r="B45" s="32" t="s">
        <v>94</v>
      </c>
      <c r="C45" s="33" t="s">
        <v>11</v>
      </c>
      <c r="D45" s="36">
        <v>84021.911999999997</v>
      </c>
      <c r="E45" s="36">
        <v>94349.646314968602</v>
      </c>
      <c r="F45" s="37" t="s">
        <v>95</v>
      </c>
    </row>
    <row r="46" spans="1:6" ht="157.5" x14ac:dyDescent="0.25">
      <c r="A46" s="31" t="s">
        <v>96</v>
      </c>
      <c r="B46" s="32" t="s">
        <v>97</v>
      </c>
      <c r="C46" s="33" t="s">
        <v>98</v>
      </c>
      <c r="D46" s="36">
        <v>1908.3333333333333</v>
      </c>
      <c r="E46" s="36">
        <v>1696</v>
      </c>
      <c r="F46" s="37" t="s">
        <v>99</v>
      </c>
    </row>
    <row r="47" spans="1:6" ht="151.5" customHeight="1" x14ac:dyDescent="0.25">
      <c r="A47" s="31" t="s">
        <v>100</v>
      </c>
      <c r="B47" s="32" t="s">
        <v>101</v>
      </c>
      <c r="C47" s="33" t="s">
        <v>11</v>
      </c>
      <c r="D47" s="36"/>
      <c r="E47" s="36"/>
      <c r="F47" s="41"/>
    </row>
    <row r="48" spans="1:6" ht="38.25" customHeight="1" x14ac:dyDescent="0.25">
      <c r="A48" s="31" t="s">
        <v>102</v>
      </c>
      <c r="B48" s="32" t="s">
        <v>103</v>
      </c>
      <c r="C48" s="33" t="s">
        <v>11</v>
      </c>
      <c r="D48" s="36">
        <v>932099.41094235633</v>
      </c>
      <c r="E48" s="36">
        <v>2577568.8395800004</v>
      </c>
      <c r="F48" s="37" t="s">
        <v>61</v>
      </c>
    </row>
    <row r="49" spans="1:6" ht="46.5" customHeight="1" x14ac:dyDescent="0.25">
      <c r="A49" s="31" t="s">
        <v>104</v>
      </c>
      <c r="B49" s="32" t="s">
        <v>105</v>
      </c>
      <c r="C49" s="33" t="s">
        <v>11</v>
      </c>
      <c r="D49" s="36">
        <v>719400.94209999987</v>
      </c>
      <c r="E49" s="36">
        <v>-1145540.235004968</v>
      </c>
      <c r="F49" s="37" t="s">
        <v>230</v>
      </c>
    </row>
    <row r="50" spans="1:6" ht="65.25" customHeight="1" x14ac:dyDescent="0.25">
      <c r="A50" s="31" t="s">
        <v>106</v>
      </c>
      <c r="B50" s="32" t="s">
        <v>107</v>
      </c>
      <c r="C50" s="33" t="s">
        <v>11</v>
      </c>
      <c r="D50" s="36">
        <v>376796.77197522449</v>
      </c>
      <c r="E50" s="36">
        <v>211067.19</v>
      </c>
      <c r="F50" s="37" t="s">
        <v>108</v>
      </c>
    </row>
    <row r="51" spans="1:6" ht="66" customHeight="1" x14ac:dyDescent="0.25">
      <c r="A51" s="31" t="s">
        <v>109</v>
      </c>
      <c r="B51" s="32" t="s">
        <v>110</v>
      </c>
      <c r="C51" s="33" t="s">
        <v>11</v>
      </c>
      <c r="D51" s="36">
        <v>1947748.1103515071</v>
      </c>
      <c r="E51" s="36">
        <v>1748216.8810000001</v>
      </c>
      <c r="F51" s="42"/>
    </row>
    <row r="52" spans="1:6" ht="49.5" customHeight="1" x14ac:dyDescent="0.25">
      <c r="A52" s="31" t="s">
        <v>30</v>
      </c>
      <c r="B52" s="32" t="s">
        <v>111</v>
      </c>
      <c r="C52" s="33" t="s">
        <v>112</v>
      </c>
      <c r="D52" s="36">
        <v>663223.48</v>
      </c>
      <c r="E52" s="36">
        <v>632893.19499999995</v>
      </c>
      <c r="F52" s="37" t="s">
        <v>113</v>
      </c>
    </row>
    <row r="53" spans="1:6" ht="75" customHeight="1" x14ac:dyDescent="0.25">
      <c r="A53" s="31" t="s">
        <v>67</v>
      </c>
      <c r="B53" s="32" t="s">
        <v>114</v>
      </c>
      <c r="C53" s="44" t="s">
        <v>115</v>
      </c>
      <c r="D53" s="36">
        <v>2936.7900399900004</v>
      </c>
      <c r="E53" s="36">
        <v>2762.262092263451</v>
      </c>
      <c r="F53" s="37" t="s">
        <v>116</v>
      </c>
    </row>
    <row r="54" spans="1:6" ht="78.75" x14ac:dyDescent="0.25">
      <c r="A54" s="31" t="s">
        <v>117</v>
      </c>
      <c r="B54" s="32" t="s">
        <v>118</v>
      </c>
      <c r="C54" s="33" t="s">
        <v>27</v>
      </c>
      <c r="D54" s="36" t="s">
        <v>27</v>
      </c>
      <c r="E54" s="45" t="s">
        <v>27</v>
      </c>
      <c r="F54" s="41"/>
    </row>
    <row r="55" spans="1:6" ht="39" customHeight="1" x14ac:dyDescent="0.25">
      <c r="A55" s="46">
        <v>1</v>
      </c>
      <c r="B55" s="47" t="s">
        <v>119</v>
      </c>
      <c r="C55" s="48" t="s">
        <v>120</v>
      </c>
      <c r="D55" s="36" t="s">
        <v>27</v>
      </c>
      <c r="E55" s="49">
        <v>274875</v>
      </c>
      <c r="F55" s="50"/>
    </row>
    <row r="56" spans="1:6" ht="34.5" customHeight="1" x14ac:dyDescent="0.25">
      <c r="A56" s="46">
        <f>A55+1</f>
        <v>2</v>
      </c>
      <c r="B56" s="47" t="s">
        <v>121</v>
      </c>
      <c r="C56" s="48" t="s">
        <v>122</v>
      </c>
      <c r="D56" s="36" t="s">
        <v>27</v>
      </c>
      <c r="E56" s="36">
        <v>8427.43</v>
      </c>
      <c r="F56" s="50"/>
    </row>
    <row r="57" spans="1:6" ht="31.5" customHeight="1" x14ac:dyDescent="0.25">
      <c r="A57" s="51"/>
      <c r="B57" s="47" t="s">
        <v>123</v>
      </c>
      <c r="C57" s="48" t="s">
        <v>122</v>
      </c>
      <c r="D57" s="36" t="s">
        <v>27</v>
      </c>
      <c r="E57" s="36">
        <v>5780.3</v>
      </c>
      <c r="F57" s="52"/>
    </row>
    <row r="58" spans="1:6" ht="31.5" customHeight="1" x14ac:dyDescent="0.25">
      <c r="A58" s="51"/>
      <c r="B58" s="47" t="s">
        <v>124</v>
      </c>
      <c r="C58" s="48" t="s">
        <v>122</v>
      </c>
      <c r="D58" s="36" t="s">
        <v>27</v>
      </c>
      <c r="E58" s="36">
        <v>787.48</v>
      </c>
      <c r="F58" s="52"/>
    </row>
    <row r="59" spans="1:6" ht="31.5" customHeight="1" x14ac:dyDescent="0.25">
      <c r="A59" s="51"/>
      <c r="B59" s="47" t="s">
        <v>125</v>
      </c>
      <c r="C59" s="48" t="s">
        <v>122</v>
      </c>
      <c r="D59" s="36" t="s">
        <v>27</v>
      </c>
      <c r="E59" s="36">
        <v>1859.65</v>
      </c>
      <c r="F59" s="52"/>
    </row>
    <row r="60" spans="1:6" ht="31.5" customHeight="1" x14ac:dyDescent="0.25">
      <c r="A60" s="51"/>
      <c r="B60" s="47" t="s">
        <v>126</v>
      </c>
      <c r="C60" s="48" t="s">
        <v>122</v>
      </c>
      <c r="D60" s="36" t="s">
        <v>27</v>
      </c>
      <c r="E60" s="36">
        <v>0</v>
      </c>
      <c r="F60" s="52"/>
    </row>
    <row r="61" spans="1:6" ht="31.5" customHeight="1" x14ac:dyDescent="0.25">
      <c r="A61" s="46">
        <v>3</v>
      </c>
      <c r="B61" s="43" t="s">
        <v>127</v>
      </c>
      <c r="C61" s="48" t="s">
        <v>128</v>
      </c>
      <c r="D61" s="36">
        <v>64707.39</v>
      </c>
      <c r="E61" s="36">
        <v>66549.910682999878</v>
      </c>
      <c r="F61" s="52"/>
    </row>
    <row r="62" spans="1:6" ht="31.5" customHeight="1" x14ac:dyDescent="0.25">
      <c r="A62" s="46"/>
      <c r="B62" s="47" t="s">
        <v>129</v>
      </c>
      <c r="C62" s="48" t="s">
        <v>128</v>
      </c>
      <c r="D62" s="36">
        <v>8531.107</v>
      </c>
      <c r="E62" s="36">
        <v>8673.9377000000004</v>
      </c>
      <c r="F62" s="52"/>
    </row>
    <row r="63" spans="1:6" ht="31.5" customHeight="1" x14ac:dyDescent="0.25">
      <c r="A63" s="46"/>
      <c r="B63" s="47" t="s">
        <v>130</v>
      </c>
      <c r="C63" s="48" t="s">
        <v>128</v>
      </c>
      <c r="D63" s="36">
        <v>3461.3039999999992</v>
      </c>
      <c r="E63" s="36">
        <v>3389.8574999999996</v>
      </c>
      <c r="F63" s="52"/>
    </row>
    <row r="64" spans="1:6" ht="31.5" customHeight="1" x14ac:dyDescent="0.25">
      <c r="A64" s="46"/>
      <c r="B64" s="47" t="s">
        <v>131</v>
      </c>
      <c r="C64" s="48" t="s">
        <v>128</v>
      </c>
      <c r="D64" s="36">
        <v>26377.134999999998</v>
      </c>
      <c r="E64" s="36">
        <v>26569.239565999971</v>
      </c>
      <c r="F64" s="52"/>
    </row>
    <row r="65" spans="1:6" ht="31.5" customHeight="1" x14ac:dyDescent="0.25">
      <c r="A65" s="46"/>
      <c r="B65" s="47" t="s">
        <v>132</v>
      </c>
      <c r="C65" s="48" t="s">
        <v>128</v>
      </c>
      <c r="D65" s="36">
        <v>26337.844000000001</v>
      </c>
      <c r="E65" s="36">
        <v>27916.87591699991</v>
      </c>
      <c r="F65" s="52"/>
    </row>
    <row r="66" spans="1:6" ht="37.5" customHeight="1" x14ac:dyDescent="0.25">
      <c r="A66" s="46">
        <v>4</v>
      </c>
      <c r="B66" s="47" t="s">
        <v>133</v>
      </c>
      <c r="C66" s="48" t="s">
        <v>128</v>
      </c>
      <c r="D66" s="53">
        <v>92422.407999999996</v>
      </c>
      <c r="E66" s="53">
        <v>93394.935999999987</v>
      </c>
      <c r="F66" s="52"/>
    </row>
    <row r="67" spans="1:6" ht="37.5" customHeight="1" x14ac:dyDescent="0.25">
      <c r="A67" s="46"/>
      <c r="B67" s="47" t="s">
        <v>134</v>
      </c>
      <c r="C67" s="48" t="s">
        <v>128</v>
      </c>
      <c r="D67" s="36">
        <v>36125.599999999999</v>
      </c>
      <c r="E67" s="36">
        <v>36943.1</v>
      </c>
      <c r="F67" s="52"/>
    </row>
    <row r="68" spans="1:6" ht="37.5" customHeight="1" x14ac:dyDescent="0.25">
      <c r="A68" s="46"/>
      <c r="B68" s="47" t="s">
        <v>135</v>
      </c>
      <c r="C68" s="48" t="s">
        <v>128</v>
      </c>
      <c r="D68" s="36">
        <v>13265</v>
      </c>
      <c r="E68" s="36">
        <v>13340</v>
      </c>
      <c r="F68" s="52"/>
    </row>
    <row r="69" spans="1:6" ht="37.5" customHeight="1" x14ac:dyDescent="0.25">
      <c r="A69" s="46"/>
      <c r="B69" s="47" t="s">
        <v>136</v>
      </c>
      <c r="C69" s="48" t="s">
        <v>128</v>
      </c>
      <c r="D69" s="36">
        <v>43031.808000000005</v>
      </c>
      <c r="E69" s="36">
        <v>43111.835999999996</v>
      </c>
      <c r="F69" s="52"/>
    </row>
    <row r="70" spans="1:6" ht="37.5" customHeight="1" x14ac:dyDescent="0.25">
      <c r="A70" s="46"/>
      <c r="B70" s="47" t="s">
        <v>137</v>
      </c>
      <c r="C70" s="48" t="s">
        <v>128</v>
      </c>
      <c r="D70" s="36">
        <v>0</v>
      </c>
      <c r="E70" s="36">
        <v>0</v>
      </c>
      <c r="F70" s="52"/>
    </row>
    <row r="71" spans="1:6" ht="35.25" customHeight="1" x14ac:dyDescent="0.25">
      <c r="A71" s="46">
        <v>5</v>
      </c>
      <c r="B71" s="47" t="s">
        <v>138</v>
      </c>
      <c r="C71" s="48" t="s">
        <v>139</v>
      </c>
      <c r="D71" s="36">
        <v>44099.44</v>
      </c>
      <c r="E71" s="36">
        <v>45027.403479999928</v>
      </c>
      <c r="F71" s="52"/>
    </row>
    <row r="72" spans="1:6" ht="35.25" customHeight="1" x14ac:dyDescent="0.25">
      <c r="A72" s="46"/>
      <c r="B72" s="47" t="s">
        <v>140</v>
      </c>
      <c r="C72" s="48" t="s">
        <v>139</v>
      </c>
      <c r="D72" s="36">
        <v>6029.1100000000006</v>
      </c>
      <c r="E72" s="36">
        <v>6129.0020000000004</v>
      </c>
      <c r="F72" s="54"/>
    </row>
    <row r="73" spans="1:6" ht="35.25" customHeight="1" x14ac:dyDescent="0.25">
      <c r="A73" s="46"/>
      <c r="B73" s="47" t="s">
        <v>141</v>
      </c>
      <c r="C73" s="48" t="s">
        <v>139</v>
      </c>
      <c r="D73" s="36">
        <v>2784.59</v>
      </c>
      <c r="E73" s="36">
        <v>2730.1539999999995</v>
      </c>
      <c r="F73" s="54"/>
    </row>
    <row r="74" spans="1:6" ht="35.25" customHeight="1" x14ac:dyDescent="0.25">
      <c r="A74" s="46"/>
      <c r="B74" s="47" t="s">
        <v>142</v>
      </c>
      <c r="C74" s="48" t="s">
        <v>139</v>
      </c>
      <c r="D74" s="36">
        <v>22033.5</v>
      </c>
      <c r="E74" s="36">
        <v>22140.246819999978</v>
      </c>
      <c r="F74" s="54"/>
    </row>
    <row r="75" spans="1:6" ht="35.25" customHeight="1" x14ac:dyDescent="0.25">
      <c r="A75" s="46"/>
      <c r="B75" s="47" t="s">
        <v>143</v>
      </c>
      <c r="C75" s="48" t="s">
        <v>139</v>
      </c>
      <c r="D75" s="36">
        <v>13252.240000000002</v>
      </c>
      <c r="E75" s="36">
        <v>14028.000659999952</v>
      </c>
      <c r="F75" s="54"/>
    </row>
    <row r="76" spans="1:6" ht="23.25" customHeight="1" x14ac:dyDescent="0.25">
      <c r="A76" s="46">
        <v>6</v>
      </c>
      <c r="B76" s="47" t="s">
        <v>144</v>
      </c>
      <c r="C76" s="48" t="s">
        <v>145</v>
      </c>
      <c r="D76" s="55">
        <v>9.7506907117187874E-3</v>
      </c>
      <c r="E76" s="55">
        <v>9.9463621125505924E-3</v>
      </c>
      <c r="F76" s="54"/>
    </row>
    <row r="77" spans="1:6" ht="39" customHeight="1" x14ac:dyDescent="0.25">
      <c r="A77" s="46">
        <f>A76+1</f>
        <v>7</v>
      </c>
      <c r="B77" s="47" t="s">
        <v>146</v>
      </c>
      <c r="C77" s="48" t="s">
        <v>11</v>
      </c>
      <c r="D77" s="36">
        <v>101687.679109078</v>
      </c>
      <c r="E77" s="36">
        <v>54248.175940000001</v>
      </c>
      <c r="F77" s="139" t="s">
        <v>147</v>
      </c>
    </row>
    <row r="78" spans="1:6" ht="39" customHeight="1" thickBot="1" x14ac:dyDescent="0.3">
      <c r="A78" s="56" t="s">
        <v>148</v>
      </c>
      <c r="B78" s="47" t="s">
        <v>149</v>
      </c>
      <c r="C78" s="48" t="s">
        <v>150</v>
      </c>
      <c r="D78" s="36">
        <v>101687.679109078</v>
      </c>
      <c r="E78" s="36">
        <v>54248.175940000001</v>
      </c>
      <c r="F78" s="140"/>
    </row>
    <row r="79" spans="1:6" ht="48" thickBot="1" x14ac:dyDescent="0.3">
      <c r="A79" s="57">
        <v>8</v>
      </c>
      <c r="B79" s="58" t="s">
        <v>151</v>
      </c>
      <c r="C79" s="59" t="s">
        <v>145</v>
      </c>
      <c r="D79" s="60">
        <v>6.69</v>
      </c>
      <c r="E79" s="61" t="s">
        <v>27</v>
      </c>
      <c r="F79" s="62" t="s">
        <v>152</v>
      </c>
    </row>
    <row r="80" spans="1:6" ht="18.75" hidden="1" x14ac:dyDescent="0.25">
      <c r="A80" s="63"/>
      <c r="B80" s="64"/>
      <c r="C80" s="65"/>
      <c r="D80" s="64"/>
      <c r="E80" s="64"/>
    </row>
    <row r="81" spans="1:6" ht="47.25" customHeight="1" x14ac:dyDescent="0.25">
      <c r="B81" s="141" t="s">
        <v>153</v>
      </c>
      <c r="C81" s="141"/>
      <c r="D81" s="141"/>
      <c r="E81" s="141"/>
      <c r="F81" s="141"/>
    </row>
    <row r="82" spans="1:6" ht="66.75" customHeight="1" x14ac:dyDescent="0.25">
      <c r="B82" s="141" t="s">
        <v>154</v>
      </c>
      <c r="C82" s="141"/>
      <c r="D82" s="141"/>
      <c r="E82" s="141"/>
      <c r="F82" s="141"/>
    </row>
    <row r="83" spans="1:6" customFormat="1" ht="15" x14ac:dyDescent="0.25"/>
    <row r="84" spans="1:6" ht="26.25" hidden="1" customHeight="1" x14ac:dyDescent="0.25">
      <c r="B84" s="142" t="s">
        <v>155</v>
      </c>
      <c r="C84" s="142"/>
      <c r="D84" s="66"/>
      <c r="F84" s="2" t="s">
        <v>156</v>
      </c>
    </row>
    <row r="85" spans="1:6" hidden="1" x14ac:dyDescent="0.25"/>
    <row r="86" spans="1:6" customFormat="1" x14ac:dyDescent="0.25">
      <c r="A86" s="1"/>
    </row>
    <row r="87" spans="1:6" x14ac:dyDescent="0.25">
      <c r="D87" s="67"/>
      <c r="E87" s="67"/>
    </row>
    <row r="89" spans="1:6" x14ac:dyDescent="0.25">
      <c r="D89" s="68"/>
      <c r="E89" s="67"/>
    </row>
    <row r="91" spans="1:6" x14ac:dyDescent="0.25">
      <c r="E91" s="68"/>
    </row>
    <row r="93" spans="1:6" customFormat="1" x14ac:dyDescent="0.25">
      <c r="A93" s="1"/>
    </row>
    <row r="94" spans="1:6" hidden="1" x14ac:dyDescent="0.25">
      <c r="D94" s="69">
        <f>D20+D51</f>
        <v>10663468.218625471</v>
      </c>
      <c r="E94" s="70">
        <f>E20+E51</f>
        <v>10372284.460000001</v>
      </c>
      <c r="F94" s="71">
        <v>1377504</v>
      </c>
    </row>
    <row r="95" spans="1:6" hidden="1" x14ac:dyDescent="0.25">
      <c r="D95" s="69">
        <f>D94-'[1]НВВ индекс'!AN74</f>
        <v>10663468.218625471</v>
      </c>
      <c r="E95" s="69"/>
      <c r="F95" s="71">
        <f>F94-F81</f>
        <v>1377504</v>
      </c>
    </row>
    <row r="96" spans="1:6" hidden="1" x14ac:dyDescent="0.25">
      <c r="D96" s="69"/>
      <c r="E96" s="70">
        <f>E20-E21-E35</f>
        <v>-1145540.2350049689</v>
      </c>
      <c r="F96" s="71"/>
    </row>
    <row r="97" spans="4:6" hidden="1" x14ac:dyDescent="0.25">
      <c r="D97" s="69"/>
      <c r="E97" s="70">
        <f>E21+E35+E49+E51</f>
        <v>10372284.460000001</v>
      </c>
      <c r="F97" s="71"/>
    </row>
    <row r="98" spans="4:6" hidden="1" x14ac:dyDescent="0.25"/>
    <row r="99" spans="4:6" hidden="1" x14ac:dyDescent="0.25"/>
  </sheetData>
  <mergeCells count="12">
    <mergeCell ref="B81:F81"/>
    <mergeCell ref="B82:F82"/>
    <mergeCell ref="B84:C84"/>
    <mergeCell ref="D17:D18"/>
    <mergeCell ref="E17:E18"/>
    <mergeCell ref="F16:F18"/>
    <mergeCell ref="D16:E16"/>
    <mergeCell ref="A6:F6"/>
    <mergeCell ref="A16:A18"/>
    <mergeCell ref="B16:B18"/>
    <mergeCell ref="C16:C18"/>
    <mergeCell ref="F77:F78"/>
  </mergeCells>
  <pageMargins left="0" right="0" top="0" bottom="0" header="0.15748031496062992" footer="0.15748031496062992"/>
  <pageSetup paperSize="8" scale="65" fitToHeight="2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I44"/>
  <sheetViews>
    <sheetView tabSelected="1" view="pageBreakPreview" zoomScale="60" zoomScaleNormal="60" workbookViewId="0">
      <pane xSplit="11" ySplit="6" topLeftCell="L34" activePane="bottomRight" state="frozen"/>
      <selection pane="topRight" activeCell="L1" sqref="L1"/>
      <selection pane="bottomLeft" activeCell="A7" sqref="A7"/>
      <selection pane="bottomRight" activeCell="B35" sqref="B35"/>
    </sheetView>
  </sheetViews>
  <sheetFormatPr defaultRowHeight="15" x14ac:dyDescent="0.25"/>
  <cols>
    <col min="1" max="1" width="13.5703125" style="125" customWidth="1"/>
    <col min="2" max="2" width="55.28515625" style="125" customWidth="1"/>
    <col min="3" max="3" width="13.5703125" style="126" customWidth="1"/>
    <col min="4" max="4" width="19.28515625" style="125" hidden="1" customWidth="1"/>
    <col min="5" max="5" width="18.5703125" style="125" hidden="1" customWidth="1"/>
    <col min="6" max="7" width="20.5703125" style="127" hidden="1" customWidth="1"/>
    <col min="8" max="8" width="13" style="127" hidden="1" customWidth="1"/>
    <col min="9" max="10" width="20.5703125" style="127" hidden="1" customWidth="1"/>
    <col min="11" max="11" width="15.5703125" style="127" hidden="1" customWidth="1"/>
    <col min="12" max="13" width="20.5703125" style="127" hidden="1" customWidth="1"/>
    <col min="14" max="14" width="41.85546875" style="127" hidden="1" customWidth="1"/>
    <col min="15" max="15" width="15.5703125" style="127" hidden="1" customWidth="1"/>
    <col min="16" max="17" width="20.5703125" style="127" hidden="1" customWidth="1"/>
    <col min="18" max="18" width="63" style="127" hidden="1" customWidth="1"/>
    <col min="19" max="19" width="15.5703125" style="127" hidden="1" customWidth="1"/>
    <col min="20" max="20" width="13.85546875" style="127" hidden="1" customWidth="1"/>
    <col min="21" max="21" width="21.42578125" style="127" hidden="1" customWidth="1"/>
    <col min="22" max="22" width="20.5703125" style="127" hidden="1" customWidth="1"/>
    <col min="23" max="24" width="9.140625" style="127" hidden="1" customWidth="1"/>
    <col min="25" max="25" width="13.5703125" style="127" hidden="1" customWidth="1"/>
    <col min="26" max="32" width="9.140625" style="127" hidden="1" customWidth="1"/>
    <col min="33" max="34" width="20.5703125" style="127" customWidth="1"/>
    <col min="35" max="35" width="63" style="127" customWidth="1"/>
    <col min="36" max="230" width="9" style="127"/>
    <col min="231" max="231" width="11.85546875" style="127" customWidth="1"/>
    <col min="232" max="232" width="45.140625" style="127" customWidth="1"/>
    <col min="233" max="233" width="13.5703125" style="127" customWidth="1"/>
    <col min="234" max="234" width="19.28515625" style="127" customWidth="1"/>
    <col min="235" max="235" width="18.85546875" style="127" customWidth="1"/>
    <col min="236" max="236" width="18.5703125" style="127" customWidth="1"/>
    <col min="237" max="237" width="15.140625" style="127" customWidth="1"/>
    <col min="238" max="238" width="17" style="127" customWidth="1"/>
    <col min="239" max="239" width="19.7109375" style="127" customWidth="1"/>
    <col min="240" max="240" width="16.42578125" style="127" customWidth="1"/>
    <col min="241" max="241" width="4.140625" style="127" customWidth="1"/>
    <col min="242" max="244" width="0" style="127" hidden="1" customWidth="1"/>
    <col min="245" max="486" width="9" style="127"/>
    <col min="487" max="487" width="11.85546875" style="127" customWidth="1"/>
    <col min="488" max="488" width="45.140625" style="127" customWidth="1"/>
    <col min="489" max="489" width="13.5703125" style="127" customWidth="1"/>
    <col min="490" max="490" width="19.28515625" style="127" customWidth="1"/>
    <col min="491" max="491" width="18.85546875" style="127" customWidth="1"/>
    <col min="492" max="492" width="18.5703125" style="127" customWidth="1"/>
    <col min="493" max="493" width="15.140625" style="127" customWidth="1"/>
    <col min="494" max="494" width="17" style="127" customWidth="1"/>
    <col min="495" max="495" width="19.7109375" style="127" customWidth="1"/>
    <col min="496" max="496" width="16.42578125" style="127" customWidth="1"/>
    <col min="497" max="497" width="4.140625" style="127" customWidth="1"/>
    <col min="498" max="500" width="0" style="127" hidden="1" customWidth="1"/>
    <col min="501" max="742" width="9" style="127"/>
    <col min="743" max="743" width="11.85546875" style="127" customWidth="1"/>
    <col min="744" max="744" width="45.140625" style="127" customWidth="1"/>
    <col min="745" max="745" width="13.5703125" style="127" customWidth="1"/>
    <col min="746" max="746" width="19.28515625" style="127" customWidth="1"/>
    <col min="747" max="747" width="18.85546875" style="127" customWidth="1"/>
    <col min="748" max="748" width="18.5703125" style="127" customWidth="1"/>
    <col min="749" max="749" width="15.140625" style="127" customWidth="1"/>
    <col min="750" max="750" width="17" style="127" customWidth="1"/>
    <col min="751" max="751" width="19.7109375" style="127" customWidth="1"/>
    <col min="752" max="752" width="16.42578125" style="127" customWidth="1"/>
    <col min="753" max="753" width="4.140625" style="127" customWidth="1"/>
    <col min="754" max="756" width="0" style="127" hidden="1" customWidth="1"/>
    <col min="757" max="998" width="9" style="127"/>
    <col min="999" max="999" width="11.85546875" style="127" customWidth="1"/>
    <col min="1000" max="1000" width="45.140625" style="127" customWidth="1"/>
    <col min="1001" max="1001" width="13.5703125" style="127" customWidth="1"/>
    <col min="1002" max="1002" width="19.28515625" style="127" customWidth="1"/>
    <col min="1003" max="1003" width="18.85546875" style="127" customWidth="1"/>
    <col min="1004" max="1004" width="18.5703125" style="127" customWidth="1"/>
    <col min="1005" max="1005" width="15.140625" style="127" customWidth="1"/>
    <col min="1006" max="1006" width="17" style="127" customWidth="1"/>
    <col min="1007" max="1007" width="19.7109375" style="127" customWidth="1"/>
    <col min="1008" max="1008" width="16.42578125" style="127" customWidth="1"/>
    <col min="1009" max="1009" width="4.140625" style="127" customWidth="1"/>
    <col min="1010" max="1012" width="0" style="127" hidden="1" customWidth="1"/>
    <col min="1013" max="1254" width="9" style="127"/>
    <col min="1255" max="1255" width="11.85546875" style="127" customWidth="1"/>
    <col min="1256" max="1256" width="45.140625" style="127" customWidth="1"/>
    <col min="1257" max="1257" width="13.5703125" style="127" customWidth="1"/>
    <col min="1258" max="1258" width="19.28515625" style="127" customWidth="1"/>
    <col min="1259" max="1259" width="18.85546875" style="127" customWidth="1"/>
    <col min="1260" max="1260" width="18.5703125" style="127" customWidth="1"/>
    <col min="1261" max="1261" width="15.140625" style="127" customWidth="1"/>
    <col min="1262" max="1262" width="17" style="127" customWidth="1"/>
    <col min="1263" max="1263" width="19.7109375" style="127" customWidth="1"/>
    <col min="1264" max="1264" width="16.42578125" style="127" customWidth="1"/>
    <col min="1265" max="1265" width="4.140625" style="127" customWidth="1"/>
    <col min="1266" max="1268" width="0" style="127" hidden="1" customWidth="1"/>
    <col min="1269" max="1510" width="9" style="127"/>
    <col min="1511" max="1511" width="11.85546875" style="127" customWidth="1"/>
    <col min="1512" max="1512" width="45.140625" style="127" customWidth="1"/>
    <col min="1513" max="1513" width="13.5703125" style="127" customWidth="1"/>
    <col min="1514" max="1514" width="19.28515625" style="127" customWidth="1"/>
    <col min="1515" max="1515" width="18.85546875" style="127" customWidth="1"/>
    <col min="1516" max="1516" width="18.5703125" style="127" customWidth="1"/>
    <col min="1517" max="1517" width="15.140625" style="127" customWidth="1"/>
    <col min="1518" max="1518" width="17" style="127" customWidth="1"/>
    <col min="1519" max="1519" width="19.7109375" style="127" customWidth="1"/>
    <col min="1520" max="1520" width="16.42578125" style="127" customWidth="1"/>
    <col min="1521" max="1521" width="4.140625" style="127" customWidth="1"/>
    <col min="1522" max="1524" width="0" style="127" hidden="1" customWidth="1"/>
    <col min="1525" max="1766" width="9" style="127"/>
    <col min="1767" max="1767" width="11.85546875" style="127" customWidth="1"/>
    <col min="1768" max="1768" width="45.140625" style="127" customWidth="1"/>
    <col min="1769" max="1769" width="13.5703125" style="127" customWidth="1"/>
    <col min="1770" max="1770" width="19.28515625" style="127" customWidth="1"/>
    <col min="1771" max="1771" width="18.85546875" style="127" customWidth="1"/>
    <col min="1772" max="1772" width="18.5703125" style="127" customWidth="1"/>
    <col min="1773" max="1773" width="15.140625" style="127" customWidth="1"/>
    <col min="1774" max="1774" width="17" style="127" customWidth="1"/>
    <col min="1775" max="1775" width="19.7109375" style="127" customWidth="1"/>
    <col min="1776" max="1776" width="16.42578125" style="127" customWidth="1"/>
    <col min="1777" max="1777" width="4.140625" style="127" customWidth="1"/>
    <col min="1778" max="1780" width="0" style="127" hidden="1" customWidth="1"/>
    <col min="1781" max="2022" width="9" style="127"/>
    <col min="2023" max="2023" width="11.85546875" style="127" customWidth="1"/>
    <col min="2024" max="2024" width="45.140625" style="127" customWidth="1"/>
    <col min="2025" max="2025" width="13.5703125" style="127" customWidth="1"/>
    <col min="2026" max="2026" width="19.28515625" style="127" customWidth="1"/>
    <col min="2027" max="2027" width="18.85546875" style="127" customWidth="1"/>
    <col min="2028" max="2028" width="18.5703125" style="127" customWidth="1"/>
    <col min="2029" max="2029" width="15.140625" style="127" customWidth="1"/>
    <col min="2030" max="2030" width="17" style="127" customWidth="1"/>
    <col min="2031" max="2031" width="19.7109375" style="127" customWidth="1"/>
    <col min="2032" max="2032" width="16.42578125" style="127" customWidth="1"/>
    <col min="2033" max="2033" width="4.140625" style="127" customWidth="1"/>
    <col min="2034" max="2036" width="0" style="127" hidden="1" customWidth="1"/>
    <col min="2037" max="2278" width="9" style="127"/>
    <col min="2279" max="2279" width="11.85546875" style="127" customWidth="1"/>
    <col min="2280" max="2280" width="45.140625" style="127" customWidth="1"/>
    <col min="2281" max="2281" width="13.5703125" style="127" customWidth="1"/>
    <col min="2282" max="2282" width="19.28515625" style="127" customWidth="1"/>
    <col min="2283" max="2283" width="18.85546875" style="127" customWidth="1"/>
    <col min="2284" max="2284" width="18.5703125" style="127" customWidth="1"/>
    <col min="2285" max="2285" width="15.140625" style="127" customWidth="1"/>
    <col min="2286" max="2286" width="17" style="127" customWidth="1"/>
    <col min="2287" max="2287" width="19.7109375" style="127" customWidth="1"/>
    <col min="2288" max="2288" width="16.42578125" style="127" customWidth="1"/>
    <col min="2289" max="2289" width="4.140625" style="127" customWidth="1"/>
    <col min="2290" max="2292" width="0" style="127" hidden="1" customWidth="1"/>
    <col min="2293" max="2534" width="9" style="127"/>
    <col min="2535" max="2535" width="11.85546875" style="127" customWidth="1"/>
    <col min="2536" max="2536" width="45.140625" style="127" customWidth="1"/>
    <col min="2537" max="2537" width="13.5703125" style="127" customWidth="1"/>
    <col min="2538" max="2538" width="19.28515625" style="127" customWidth="1"/>
    <col min="2539" max="2539" width="18.85546875" style="127" customWidth="1"/>
    <col min="2540" max="2540" width="18.5703125" style="127" customWidth="1"/>
    <col min="2541" max="2541" width="15.140625" style="127" customWidth="1"/>
    <col min="2542" max="2542" width="17" style="127" customWidth="1"/>
    <col min="2543" max="2543" width="19.7109375" style="127" customWidth="1"/>
    <col min="2544" max="2544" width="16.42578125" style="127" customWidth="1"/>
    <col min="2545" max="2545" width="4.140625" style="127" customWidth="1"/>
    <col min="2546" max="2548" width="0" style="127" hidden="1" customWidth="1"/>
    <col min="2549" max="2790" width="9" style="127"/>
    <col min="2791" max="2791" width="11.85546875" style="127" customWidth="1"/>
    <col min="2792" max="2792" width="45.140625" style="127" customWidth="1"/>
    <col min="2793" max="2793" width="13.5703125" style="127" customWidth="1"/>
    <col min="2794" max="2794" width="19.28515625" style="127" customWidth="1"/>
    <col min="2795" max="2795" width="18.85546875" style="127" customWidth="1"/>
    <col min="2796" max="2796" width="18.5703125" style="127" customWidth="1"/>
    <col min="2797" max="2797" width="15.140625" style="127" customWidth="1"/>
    <col min="2798" max="2798" width="17" style="127" customWidth="1"/>
    <col min="2799" max="2799" width="19.7109375" style="127" customWidth="1"/>
    <col min="2800" max="2800" width="16.42578125" style="127" customWidth="1"/>
    <col min="2801" max="2801" width="4.140625" style="127" customWidth="1"/>
    <col min="2802" max="2804" width="0" style="127" hidden="1" customWidth="1"/>
    <col min="2805" max="3046" width="9" style="127"/>
    <col min="3047" max="3047" width="11.85546875" style="127" customWidth="1"/>
    <col min="3048" max="3048" width="45.140625" style="127" customWidth="1"/>
    <col min="3049" max="3049" width="13.5703125" style="127" customWidth="1"/>
    <col min="3050" max="3050" width="19.28515625" style="127" customWidth="1"/>
    <col min="3051" max="3051" width="18.85546875" style="127" customWidth="1"/>
    <col min="3052" max="3052" width="18.5703125" style="127" customWidth="1"/>
    <col min="3053" max="3053" width="15.140625" style="127" customWidth="1"/>
    <col min="3054" max="3054" width="17" style="127" customWidth="1"/>
    <col min="3055" max="3055" width="19.7109375" style="127" customWidth="1"/>
    <col min="3056" max="3056" width="16.42578125" style="127" customWidth="1"/>
    <col min="3057" max="3057" width="4.140625" style="127" customWidth="1"/>
    <col min="3058" max="3060" width="0" style="127" hidden="1" customWidth="1"/>
    <col min="3061" max="3302" width="9" style="127"/>
    <col min="3303" max="3303" width="11.85546875" style="127" customWidth="1"/>
    <col min="3304" max="3304" width="45.140625" style="127" customWidth="1"/>
    <col min="3305" max="3305" width="13.5703125" style="127" customWidth="1"/>
    <col min="3306" max="3306" width="19.28515625" style="127" customWidth="1"/>
    <col min="3307" max="3307" width="18.85546875" style="127" customWidth="1"/>
    <col min="3308" max="3308" width="18.5703125" style="127" customWidth="1"/>
    <col min="3309" max="3309" width="15.140625" style="127" customWidth="1"/>
    <col min="3310" max="3310" width="17" style="127" customWidth="1"/>
    <col min="3311" max="3311" width="19.7109375" style="127" customWidth="1"/>
    <col min="3312" max="3312" width="16.42578125" style="127" customWidth="1"/>
    <col min="3313" max="3313" width="4.140625" style="127" customWidth="1"/>
    <col min="3314" max="3316" width="0" style="127" hidden="1" customWidth="1"/>
    <col min="3317" max="3558" width="9" style="127"/>
    <col min="3559" max="3559" width="11.85546875" style="127" customWidth="1"/>
    <col min="3560" max="3560" width="45.140625" style="127" customWidth="1"/>
    <col min="3561" max="3561" width="13.5703125" style="127" customWidth="1"/>
    <col min="3562" max="3562" width="19.28515625" style="127" customWidth="1"/>
    <col min="3563" max="3563" width="18.85546875" style="127" customWidth="1"/>
    <col min="3564" max="3564" width="18.5703125" style="127" customWidth="1"/>
    <col min="3565" max="3565" width="15.140625" style="127" customWidth="1"/>
    <col min="3566" max="3566" width="17" style="127" customWidth="1"/>
    <col min="3567" max="3567" width="19.7109375" style="127" customWidth="1"/>
    <col min="3568" max="3568" width="16.42578125" style="127" customWidth="1"/>
    <col min="3569" max="3569" width="4.140625" style="127" customWidth="1"/>
    <col min="3570" max="3572" width="0" style="127" hidden="1" customWidth="1"/>
    <col min="3573" max="3814" width="9" style="127"/>
    <col min="3815" max="3815" width="11.85546875" style="127" customWidth="1"/>
    <col min="3816" max="3816" width="45.140625" style="127" customWidth="1"/>
    <col min="3817" max="3817" width="13.5703125" style="127" customWidth="1"/>
    <col min="3818" max="3818" width="19.28515625" style="127" customWidth="1"/>
    <col min="3819" max="3819" width="18.85546875" style="127" customWidth="1"/>
    <col min="3820" max="3820" width="18.5703125" style="127" customWidth="1"/>
    <col min="3821" max="3821" width="15.140625" style="127" customWidth="1"/>
    <col min="3822" max="3822" width="17" style="127" customWidth="1"/>
    <col min="3823" max="3823" width="19.7109375" style="127" customWidth="1"/>
    <col min="3824" max="3824" width="16.42578125" style="127" customWidth="1"/>
    <col min="3825" max="3825" width="4.140625" style="127" customWidth="1"/>
    <col min="3826" max="3828" width="0" style="127" hidden="1" customWidth="1"/>
    <col min="3829" max="4070" width="9" style="127"/>
    <col min="4071" max="4071" width="11.85546875" style="127" customWidth="1"/>
    <col min="4072" max="4072" width="45.140625" style="127" customWidth="1"/>
    <col min="4073" max="4073" width="13.5703125" style="127" customWidth="1"/>
    <col min="4074" max="4074" width="19.28515625" style="127" customWidth="1"/>
    <col min="4075" max="4075" width="18.85546875" style="127" customWidth="1"/>
    <col min="4076" max="4076" width="18.5703125" style="127" customWidth="1"/>
    <col min="4077" max="4077" width="15.140625" style="127" customWidth="1"/>
    <col min="4078" max="4078" width="17" style="127" customWidth="1"/>
    <col min="4079" max="4079" width="19.7109375" style="127" customWidth="1"/>
    <col min="4080" max="4080" width="16.42578125" style="127" customWidth="1"/>
    <col min="4081" max="4081" width="4.140625" style="127" customWidth="1"/>
    <col min="4082" max="4084" width="0" style="127" hidden="1" customWidth="1"/>
    <col min="4085" max="4326" width="9" style="127"/>
    <col min="4327" max="4327" width="11.85546875" style="127" customWidth="1"/>
    <col min="4328" max="4328" width="45.140625" style="127" customWidth="1"/>
    <col min="4329" max="4329" width="13.5703125" style="127" customWidth="1"/>
    <col min="4330" max="4330" width="19.28515625" style="127" customWidth="1"/>
    <col min="4331" max="4331" width="18.85546875" style="127" customWidth="1"/>
    <col min="4332" max="4332" width="18.5703125" style="127" customWidth="1"/>
    <col min="4333" max="4333" width="15.140625" style="127" customWidth="1"/>
    <col min="4334" max="4334" width="17" style="127" customWidth="1"/>
    <col min="4335" max="4335" width="19.7109375" style="127" customWidth="1"/>
    <col min="4336" max="4336" width="16.42578125" style="127" customWidth="1"/>
    <col min="4337" max="4337" width="4.140625" style="127" customWidth="1"/>
    <col min="4338" max="4340" width="0" style="127" hidden="1" customWidth="1"/>
    <col min="4341" max="4582" width="9" style="127"/>
    <col min="4583" max="4583" width="11.85546875" style="127" customWidth="1"/>
    <col min="4584" max="4584" width="45.140625" style="127" customWidth="1"/>
    <col min="4585" max="4585" width="13.5703125" style="127" customWidth="1"/>
    <col min="4586" max="4586" width="19.28515625" style="127" customWidth="1"/>
    <col min="4587" max="4587" width="18.85546875" style="127" customWidth="1"/>
    <col min="4588" max="4588" width="18.5703125" style="127" customWidth="1"/>
    <col min="4589" max="4589" width="15.140625" style="127" customWidth="1"/>
    <col min="4590" max="4590" width="17" style="127" customWidth="1"/>
    <col min="4591" max="4591" width="19.7109375" style="127" customWidth="1"/>
    <col min="4592" max="4592" width="16.42578125" style="127" customWidth="1"/>
    <col min="4593" max="4593" width="4.140625" style="127" customWidth="1"/>
    <col min="4594" max="4596" width="0" style="127" hidden="1" customWidth="1"/>
    <col min="4597" max="4838" width="9" style="127"/>
    <col min="4839" max="4839" width="11.85546875" style="127" customWidth="1"/>
    <col min="4840" max="4840" width="45.140625" style="127" customWidth="1"/>
    <col min="4841" max="4841" width="13.5703125" style="127" customWidth="1"/>
    <col min="4842" max="4842" width="19.28515625" style="127" customWidth="1"/>
    <col min="4843" max="4843" width="18.85546875" style="127" customWidth="1"/>
    <col min="4844" max="4844" width="18.5703125" style="127" customWidth="1"/>
    <col min="4845" max="4845" width="15.140625" style="127" customWidth="1"/>
    <col min="4846" max="4846" width="17" style="127" customWidth="1"/>
    <col min="4847" max="4847" width="19.7109375" style="127" customWidth="1"/>
    <col min="4848" max="4848" width="16.42578125" style="127" customWidth="1"/>
    <col min="4849" max="4849" width="4.140625" style="127" customWidth="1"/>
    <col min="4850" max="4852" width="0" style="127" hidden="1" customWidth="1"/>
    <col min="4853" max="5094" width="9" style="127"/>
    <col min="5095" max="5095" width="11.85546875" style="127" customWidth="1"/>
    <col min="5096" max="5096" width="45.140625" style="127" customWidth="1"/>
    <col min="5097" max="5097" width="13.5703125" style="127" customWidth="1"/>
    <col min="5098" max="5098" width="19.28515625" style="127" customWidth="1"/>
    <col min="5099" max="5099" width="18.85546875" style="127" customWidth="1"/>
    <col min="5100" max="5100" width="18.5703125" style="127" customWidth="1"/>
    <col min="5101" max="5101" width="15.140625" style="127" customWidth="1"/>
    <col min="5102" max="5102" width="17" style="127" customWidth="1"/>
    <col min="5103" max="5103" width="19.7109375" style="127" customWidth="1"/>
    <col min="5104" max="5104" width="16.42578125" style="127" customWidth="1"/>
    <col min="5105" max="5105" width="4.140625" style="127" customWidth="1"/>
    <col min="5106" max="5108" width="0" style="127" hidden="1" customWidth="1"/>
    <col min="5109" max="5350" width="9" style="127"/>
    <col min="5351" max="5351" width="11.85546875" style="127" customWidth="1"/>
    <col min="5352" max="5352" width="45.140625" style="127" customWidth="1"/>
    <col min="5353" max="5353" width="13.5703125" style="127" customWidth="1"/>
    <col min="5354" max="5354" width="19.28515625" style="127" customWidth="1"/>
    <col min="5355" max="5355" width="18.85546875" style="127" customWidth="1"/>
    <col min="5356" max="5356" width="18.5703125" style="127" customWidth="1"/>
    <col min="5357" max="5357" width="15.140625" style="127" customWidth="1"/>
    <col min="5358" max="5358" width="17" style="127" customWidth="1"/>
    <col min="5359" max="5359" width="19.7109375" style="127" customWidth="1"/>
    <col min="5360" max="5360" width="16.42578125" style="127" customWidth="1"/>
    <col min="5361" max="5361" width="4.140625" style="127" customWidth="1"/>
    <col min="5362" max="5364" width="0" style="127" hidden="1" customWidth="1"/>
    <col min="5365" max="5606" width="9" style="127"/>
    <col min="5607" max="5607" width="11.85546875" style="127" customWidth="1"/>
    <col min="5608" max="5608" width="45.140625" style="127" customWidth="1"/>
    <col min="5609" max="5609" width="13.5703125" style="127" customWidth="1"/>
    <col min="5610" max="5610" width="19.28515625" style="127" customWidth="1"/>
    <col min="5611" max="5611" width="18.85546875" style="127" customWidth="1"/>
    <col min="5612" max="5612" width="18.5703125" style="127" customWidth="1"/>
    <col min="5613" max="5613" width="15.140625" style="127" customWidth="1"/>
    <col min="5614" max="5614" width="17" style="127" customWidth="1"/>
    <col min="5615" max="5615" width="19.7109375" style="127" customWidth="1"/>
    <col min="5616" max="5616" width="16.42578125" style="127" customWidth="1"/>
    <col min="5617" max="5617" width="4.140625" style="127" customWidth="1"/>
    <col min="5618" max="5620" width="0" style="127" hidden="1" customWidth="1"/>
    <col min="5621" max="5862" width="9" style="127"/>
    <col min="5863" max="5863" width="11.85546875" style="127" customWidth="1"/>
    <col min="5864" max="5864" width="45.140625" style="127" customWidth="1"/>
    <col min="5865" max="5865" width="13.5703125" style="127" customWidth="1"/>
    <col min="5866" max="5866" width="19.28515625" style="127" customWidth="1"/>
    <col min="5867" max="5867" width="18.85546875" style="127" customWidth="1"/>
    <col min="5868" max="5868" width="18.5703125" style="127" customWidth="1"/>
    <col min="5869" max="5869" width="15.140625" style="127" customWidth="1"/>
    <col min="5870" max="5870" width="17" style="127" customWidth="1"/>
    <col min="5871" max="5871" width="19.7109375" style="127" customWidth="1"/>
    <col min="5872" max="5872" width="16.42578125" style="127" customWidth="1"/>
    <col min="5873" max="5873" width="4.140625" style="127" customWidth="1"/>
    <col min="5874" max="5876" width="0" style="127" hidden="1" customWidth="1"/>
    <col min="5877" max="6118" width="9" style="127"/>
    <col min="6119" max="6119" width="11.85546875" style="127" customWidth="1"/>
    <col min="6120" max="6120" width="45.140625" style="127" customWidth="1"/>
    <col min="6121" max="6121" width="13.5703125" style="127" customWidth="1"/>
    <col min="6122" max="6122" width="19.28515625" style="127" customWidth="1"/>
    <col min="6123" max="6123" width="18.85546875" style="127" customWidth="1"/>
    <col min="6124" max="6124" width="18.5703125" style="127" customWidth="1"/>
    <col min="6125" max="6125" width="15.140625" style="127" customWidth="1"/>
    <col min="6126" max="6126" width="17" style="127" customWidth="1"/>
    <col min="6127" max="6127" width="19.7109375" style="127" customWidth="1"/>
    <col min="6128" max="6128" width="16.42578125" style="127" customWidth="1"/>
    <col min="6129" max="6129" width="4.140625" style="127" customWidth="1"/>
    <col min="6130" max="6132" width="0" style="127" hidden="1" customWidth="1"/>
    <col min="6133" max="6374" width="9" style="127"/>
    <col min="6375" max="6375" width="11.85546875" style="127" customWidth="1"/>
    <col min="6376" max="6376" width="45.140625" style="127" customWidth="1"/>
    <col min="6377" max="6377" width="13.5703125" style="127" customWidth="1"/>
    <col min="6378" max="6378" width="19.28515625" style="127" customWidth="1"/>
    <col min="6379" max="6379" width="18.85546875" style="127" customWidth="1"/>
    <col min="6380" max="6380" width="18.5703125" style="127" customWidth="1"/>
    <col min="6381" max="6381" width="15.140625" style="127" customWidth="1"/>
    <col min="6382" max="6382" width="17" style="127" customWidth="1"/>
    <col min="6383" max="6383" width="19.7109375" style="127" customWidth="1"/>
    <col min="6384" max="6384" width="16.42578125" style="127" customWidth="1"/>
    <col min="6385" max="6385" width="4.140625" style="127" customWidth="1"/>
    <col min="6386" max="6388" width="0" style="127" hidden="1" customWidth="1"/>
    <col min="6389" max="6630" width="9" style="127"/>
    <col min="6631" max="6631" width="11.85546875" style="127" customWidth="1"/>
    <col min="6632" max="6632" width="45.140625" style="127" customWidth="1"/>
    <col min="6633" max="6633" width="13.5703125" style="127" customWidth="1"/>
    <col min="6634" max="6634" width="19.28515625" style="127" customWidth="1"/>
    <col min="6635" max="6635" width="18.85546875" style="127" customWidth="1"/>
    <col min="6636" max="6636" width="18.5703125" style="127" customWidth="1"/>
    <col min="6637" max="6637" width="15.140625" style="127" customWidth="1"/>
    <col min="6638" max="6638" width="17" style="127" customWidth="1"/>
    <col min="6639" max="6639" width="19.7109375" style="127" customWidth="1"/>
    <col min="6640" max="6640" width="16.42578125" style="127" customWidth="1"/>
    <col min="6641" max="6641" width="4.140625" style="127" customWidth="1"/>
    <col min="6642" max="6644" width="0" style="127" hidden="1" customWidth="1"/>
    <col min="6645" max="6886" width="9" style="127"/>
    <col min="6887" max="6887" width="11.85546875" style="127" customWidth="1"/>
    <col min="6888" max="6888" width="45.140625" style="127" customWidth="1"/>
    <col min="6889" max="6889" width="13.5703125" style="127" customWidth="1"/>
    <col min="6890" max="6890" width="19.28515625" style="127" customWidth="1"/>
    <col min="6891" max="6891" width="18.85546875" style="127" customWidth="1"/>
    <col min="6892" max="6892" width="18.5703125" style="127" customWidth="1"/>
    <col min="6893" max="6893" width="15.140625" style="127" customWidth="1"/>
    <col min="6894" max="6894" width="17" style="127" customWidth="1"/>
    <col min="6895" max="6895" width="19.7109375" style="127" customWidth="1"/>
    <col min="6896" max="6896" width="16.42578125" style="127" customWidth="1"/>
    <col min="6897" max="6897" width="4.140625" style="127" customWidth="1"/>
    <col min="6898" max="6900" width="0" style="127" hidden="1" customWidth="1"/>
    <col min="6901" max="7142" width="9" style="127"/>
    <col min="7143" max="7143" width="11.85546875" style="127" customWidth="1"/>
    <col min="7144" max="7144" width="45.140625" style="127" customWidth="1"/>
    <col min="7145" max="7145" width="13.5703125" style="127" customWidth="1"/>
    <col min="7146" max="7146" width="19.28515625" style="127" customWidth="1"/>
    <col min="7147" max="7147" width="18.85546875" style="127" customWidth="1"/>
    <col min="7148" max="7148" width="18.5703125" style="127" customWidth="1"/>
    <col min="7149" max="7149" width="15.140625" style="127" customWidth="1"/>
    <col min="7150" max="7150" width="17" style="127" customWidth="1"/>
    <col min="7151" max="7151" width="19.7109375" style="127" customWidth="1"/>
    <col min="7152" max="7152" width="16.42578125" style="127" customWidth="1"/>
    <col min="7153" max="7153" width="4.140625" style="127" customWidth="1"/>
    <col min="7154" max="7156" width="0" style="127" hidden="1" customWidth="1"/>
    <col min="7157" max="7398" width="9" style="127"/>
    <col min="7399" max="7399" width="11.85546875" style="127" customWidth="1"/>
    <col min="7400" max="7400" width="45.140625" style="127" customWidth="1"/>
    <col min="7401" max="7401" width="13.5703125" style="127" customWidth="1"/>
    <col min="7402" max="7402" width="19.28515625" style="127" customWidth="1"/>
    <col min="7403" max="7403" width="18.85546875" style="127" customWidth="1"/>
    <col min="7404" max="7404" width="18.5703125" style="127" customWidth="1"/>
    <col min="7405" max="7405" width="15.140625" style="127" customWidth="1"/>
    <col min="7406" max="7406" width="17" style="127" customWidth="1"/>
    <col min="7407" max="7407" width="19.7109375" style="127" customWidth="1"/>
    <col min="7408" max="7408" width="16.42578125" style="127" customWidth="1"/>
    <col min="7409" max="7409" width="4.140625" style="127" customWidth="1"/>
    <col min="7410" max="7412" width="0" style="127" hidden="1" customWidth="1"/>
    <col min="7413" max="7654" width="9" style="127"/>
    <col min="7655" max="7655" width="11.85546875" style="127" customWidth="1"/>
    <col min="7656" max="7656" width="45.140625" style="127" customWidth="1"/>
    <col min="7657" max="7657" width="13.5703125" style="127" customWidth="1"/>
    <col min="7658" max="7658" width="19.28515625" style="127" customWidth="1"/>
    <col min="7659" max="7659" width="18.85546875" style="127" customWidth="1"/>
    <col min="7660" max="7660" width="18.5703125" style="127" customWidth="1"/>
    <col min="7661" max="7661" width="15.140625" style="127" customWidth="1"/>
    <col min="7662" max="7662" width="17" style="127" customWidth="1"/>
    <col min="7663" max="7663" width="19.7109375" style="127" customWidth="1"/>
    <col min="7664" max="7664" width="16.42578125" style="127" customWidth="1"/>
    <col min="7665" max="7665" width="4.140625" style="127" customWidth="1"/>
    <col min="7666" max="7668" width="0" style="127" hidden="1" customWidth="1"/>
    <col min="7669" max="7910" width="9" style="127"/>
    <col min="7911" max="7911" width="11.85546875" style="127" customWidth="1"/>
    <col min="7912" max="7912" width="45.140625" style="127" customWidth="1"/>
    <col min="7913" max="7913" width="13.5703125" style="127" customWidth="1"/>
    <col min="7914" max="7914" width="19.28515625" style="127" customWidth="1"/>
    <col min="7915" max="7915" width="18.85546875" style="127" customWidth="1"/>
    <col min="7916" max="7916" width="18.5703125" style="127" customWidth="1"/>
    <col min="7917" max="7917" width="15.140625" style="127" customWidth="1"/>
    <col min="7918" max="7918" width="17" style="127" customWidth="1"/>
    <col min="7919" max="7919" width="19.7109375" style="127" customWidth="1"/>
    <col min="7920" max="7920" width="16.42578125" style="127" customWidth="1"/>
    <col min="7921" max="7921" width="4.140625" style="127" customWidth="1"/>
    <col min="7922" max="7924" width="0" style="127" hidden="1" customWidth="1"/>
    <col min="7925" max="8166" width="9" style="127"/>
    <col min="8167" max="8167" width="11.85546875" style="127" customWidth="1"/>
    <col min="8168" max="8168" width="45.140625" style="127" customWidth="1"/>
    <col min="8169" max="8169" width="13.5703125" style="127" customWidth="1"/>
    <col min="8170" max="8170" width="19.28515625" style="127" customWidth="1"/>
    <col min="8171" max="8171" width="18.85546875" style="127" customWidth="1"/>
    <col min="8172" max="8172" width="18.5703125" style="127" customWidth="1"/>
    <col min="8173" max="8173" width="15.140625" style="127" customWidth="1"/>
    <col min="8174" max="8174" width="17" style="127" customWidth="1"/>
    <col min="8175" max="8175" width="19.7109375" style="127" customWidth="1"/>
    <col min="8176" max="8176" width="16.42578125" style="127" customWidth="1"/>
    <col min="8177" max="8177" width="4.140625" style="127" customWidth="1"/>
    <col min="8178" max="8180" width="0" style="127" hidden="1" customWidth="1"/>
    <col min="8181" max="8422" width="9" style="127"/>
    <col min="8423" max="8423" width="11.85546875" style="127" customWidth="1"/>
    <col min="8424" max="8424" width="45.140625" style="127" customWidth="1"/>
    <col min="8425" max="8425" width="13.5703125" style="127" customWidth="1"/>
    <col min="8426" max="8426" width="19.28515625" style="127" customWidth="1"/>
    <col min="8427" max="8427" width="18.85546875" style="127" customWidth="1"/>
    <col min="8428" max="8428" width="18.5703125" style="127" customWidth="1"/>
    <col min="8429" max="8429" width="15.140625" style="127" customWidth="1"/>
    <col min="8430" max="8430" width="17" style="127" customWidth="1"/>
    <col min="8431" max="8431" width="19.7109375" style="127" customWidth="1"/>
    <col min="8432" max="8432" width="16.42578125" style="127" customWidth="1"/>
    <col min="8433" max="8433" width="4.140625" style="127" customWidth="1"/>
    <col min="8434" max="8436" width="0" style="127" hidden="1" customWidth="1"/>
    <col min="8437" max="8678" width="9" style="127"/>
    <col min="8679" max="8679" width="11.85546875" style="127" customWidth="1"/>
    <col min="8680" max="8680" width="45.140625" style="127" customWidth="1"/>
    <col min="8681" max="8681" width="13.5703125" style="127" customWidth="1"/>
    <col min="8682" max="8682" width="19.28515625" style="127" customWidth="1"/>
    <col min="8683" max="8683" width="18.85546875" style="127" customWidth="1"/>
    <col min="8684" max="8684" width="18.5703125" style="127" customWidth="1"/>
    <col min="8685" max="8685" width="15.140625" style="127" customWidth="1"/>
    <col min="8686" max="8686" width="17" style="127" customWidth="1"/>
    <col min="8687" max="8687" width="19.7109375" style="127" customWidth="1"/>
    <col min="8688" max="8688" width="16.42578125" style="127" customWidth="1"/>
    <col min="8689" max="8689" width="4.140625" style="127" customWidth="1"/>
    <col min="8690" max="8692" width="0" style="127" hidden="1" customWidth="1"/>
    <col min="8693" max="8934" width="9" style="127"/>
    <col min="8935" max="8935" width="11.85546875" style="127" customWidth="1"/>
    <col min="8936" max="8936" width="45.140625" style="127" customWidth="1"/>
    <col min="8937" max="8937" width="13.5703125" style="127" customWidth="1"/>
    <col min="8938" max="8938" width="19.28515625" style="127" customWidth="1"/>
    <col min="8939" max="8939" width="18.85546875" style="127" customWidth="1"/>
    <col min="8940" max="8940" width="18.5703125" style="127" customWidth="1"/>
    <col min="8941" max="8941" width="15.140625" style="127" customWidth="1"/>
    <col min="8942" max="8942" width="17" style="127" customWidth="1"/>
    <col min="8943" max="8943" width="19.7109375" style="127" customWidth="1"/>
    <col min="8944" max="8944" width="16.42578125" style="127" customWidth="1"/>
    <col min="8945" max="8945" width="4.140625" style="127" customWidth="1"/>
    <col min="8946" max="8948" width="0" style="127" hidden="1" customWidth="1"/>
    <col min="8949" max="9190" width="9" style="127"/>
    <col min="9191" max="9191" width="11.85546875" style="127" customWidth="1"/>
    <col min="9192" max="9192" width="45.140625" style="127" customWidth="1"/>
    <col min="9193" max="9193" width="13.5703125" style="127" customWidth="1"/>
    <col min="9194" max="9194" width="19.28515625" style="127" customWidth="1"/>
    <col min="9195" max="9195" width="18.85546875" style="127" customWidth="1"/>
    <col min="9196" max="9196" width="18.5703125" style="127" customWidth="1"/>
    <col min="9197" max="9197" width="15.140625" style="127" customWidth="1"/>
    <col min="9198" max="9198" width="17" style="127" customWidth="1"/>
    <col min="9199" max="9199" width="19.7109375" style="127" customWidth="1"/>
    <col min="9200" max="9200" width="16.42578125" style="127" customWidth="1"/>
    <col min="9201" max="9201" width="4.140625" style="127" customWidth="1"/>
    <col min="9202" max="9204" width="0" style="127" hidden="1" customWidth="1"/>
    <col min="9205" max="9446" width="9" style="127"/>
    <col min="9447" max="9447" width="11.85546875" style="127" customWidth="1"/>
    <col min="9448" max="9448" width="45.140625" style="127" customWidth="1"/>
    <col min="9449" max="9449" width="13.5703125" style="127" customWidth="1"/>
    <col min="9450" max="9450" width="19.28515625" style="127" customWidth="1"/>
    <col min="9451" max="9451" width="18.85546875" style="127" customWidth="1"/>
    <col min="9452" max="9452" width="18.5703125" style="127" customWidth="1"/>
    <col min="9453" max="9453" width="15.140625" style="127" customWidth="1"/>
    <col min="9454" max="9454" width="17" style="127" customWidth="1"/>
    <col min="9455" max="9455" width="19.7109375" style="127" customWidth="1"/>
    <col min="9456" max="9456" width="16.42578125" style="127" customWidth="1"/>
    <col min="9457" max="9457" width="4.140625" style="127" customWidth="1"/>
    <col min="9458" max="9460" width="0" style="127" hidden="1" customWidth="1"/>
    <col min="9461" max="9702" width="9" style="127"/>
    <col min="9703" max="9703" width="11.85546875" style="127" customWidth="1"/>
    <col min="9704" max="9704" width="45.140625" style="127" customWidth="1"/>
    <col min="9705" max="9705" width="13.5703125" style="127" customWidth="1"/>
    <col min="9706" max="9706" width="19.28515625" style="127" customWidth="1"/>
    <col min="9707" max="9707" width="18.85546875" style="127" customWidth="1"/>
    <col min="9708" max="9708" width="18.5703125" style="127" customWidth="1"/>
    <col min="9709" max="9709" width="15.140625" style="127" customWidth="1"/>
    <col min="9710" max="9710" width="17" style="127" customWidth="1"/>
    <col min="9711" max="9711" width="19.7109375" style="127" customWidth="1"/>
    <col min="9712" max="9712" width="16.42578125" style="127" customWidth="1"/>
    <col min="9713" max="9713" width="4.140625" style="127" customWidth="1"/>
    <col min="9714" max="9716" width="0" style="127" hidden="1" customWidth="1"/>
    <col min="9717" max="9958" width="9" style="127"/>
    <col min="9959" max="9959" width="11.85546875" style="127" customWidth="1"/>
    <col min="9960" max="9960" width="45.140625" style="127" customWidth="1"/>
    <col min="9961" max="9961" width="13.5703125" style="127" customWidth="1"/>
    <col min="9962" max="9962" width="19.28515625" style="127" customWidth="1"/>
    <col min="9963" max="9963" width="18.85546875" style="127" customWidth="1"/>
    <col min="9964" max="9964" width="18.5703125" style="127" customWidth="1"/>
    <col min="9965" max="9965" width="15.140625" style="127" customWidth="1"/>
    <col min="9966" max="9966" width="17" style="127" customWidth="1"/>
    <col min="9967" max="9967" width="19.7109375" style="127" customWidth="1"/>
    <col min="9968" max="9968" width="16.42578125" style="127" customWidth="1"/>
    <col min="9969" max="9969" width="4.140625" style="127" customWidth="1"/>
    <col min="9970" max="9972" width="0" style="127" hidden="1" customWidth="1"/>
    <col min="9973" max="10214" width="9" style="127"/>
    <col min="10215" max="10215" width="11.85546875" style="127" customWidth="1"/>
    <col min="10216" max="10216" width="45.140625" style="127" customWidth="1"/>
    <col min="10217" max="10217" width="13.5703125" style="127" customWidth="1"/>
    <col min="10218" max="10218" width="19.28515625" style="127" customWidth="1"/>
    <col min="10219" max="10219" width="18.85546875" style="127" customWidth="1"/>
    <col min="10220" max="10220" width="18.5703125" style="127" customWidth="1"/>
    <col min="10221" max="10221" width="15.140625" style="127" customWidth="1"/>
    <col min="10222" max="10222" width="17" style="127" customWidth="1"/>
    <col min="10223" max="10223" width="19.7109375" style="127" customWidth="1"/>
    <col min="10224" max="10224" width="16.42578125" style="127" customWidth="1"/>
    <col min="10225" max="10225" width="4.140625" style="127" customWidth="1"/>
    <col min="10226" max="10228" width="0" style="127" hidden="1" customWidth="1"/>
    <col min="10229" max="10470" width="9" style="127"/>
    <col min="10471" max="10471" width="11.85546875" style="127" customWidth="1"/>
    <col min="10472" max="10472" width="45.140625" style="127" customWidth="1"/>
    <col min="10473" max="10473" width="13.5703125" style="127" customWidth="1"/>
    <col min="10474" max="10474" width="19.28515625" style="127" customWidth="1"/>
    <col min="10475" max="10475" width="18.85546875" style="127" customWidth="1"/>
    <col min="10476" max="10476" width="18.5703125" style="127" customWidth="1"/>
    <col min="10477" max="10477" width="15.140625" style="127" customWidth="1"/>
    <col min="10478" max="10478" width="17" style="127" customWidth="1"/>
    <col min="10479" max="10479" width="19.7109375" style="127" customWidth="1"/>
    <col min="10480" max="10480" width="16.42578125" style="127" customWidth="1"/>
    <col min="10481" max="10481" width="4.140625" style="127" customWidth="1"/>
    <col min="10482" max="10484" width="0" style="127" hidden="1" customWidth="1"/>
    <col min="10485" max="10726" width="9" style="127"/>
    <col min="10727" max="10727" width="11.85546875" style="127" customWidth="1"/>
    <col min="10728" max="10728" width="45.140625" style="127" customWidth="1"/>
    <col min="10729" max="10729" width="13.5703125" style="127" customWidth="1"/>
    <col min="10730" max="10730" width="19.28515625" style="127" customWidth="1"/>
    <col min="10731" max="10731" width="18.85546875" style="127" customWidth="1"/>
    <col min="10732" max="10732" width="18.5703125" style="127" customWidth="1"/>
    <col min="10733" max="10733" width="15.140625" style="127" customWidth="1"/>
    <col min="10734" max="10734" width="17" style="127" customWidth="1"/>
    <col min="10735" max="10735" width="19.7109375" style="127" customWidth="1"/>
    <col min="10736" max="10736" width="16.42578125" style="127" customWidth="1"/>
    <col min="10737" max="10737" width="4.140625" style="127" customWidth="1"/>
    <col min="10738" max="10740" width="0" style="127" hidden="1" customWidth="1"/>
    <col min="10741" max="10982" width="9" style="127"/>
    <col min="10983" max="10983" width="11.85546875" style="127" customWidth="1"/>
    <col min="10984" max="10984" width="45.140625" style="127" customWidth="1"/>
    <col min="10985" max="10985" width="13.5703125" style="127" customWidth="1"/>
    <col min="10986" max="10986" width="19.28515625" style="127" customWidth="1"/>
    <col min="10987" max="10987" width="18.85546875" style="127" customWidth="1"/>
    <col min="10988" max="10988" width="18.5703125" style="127" customWidth="1"/>
    <col min="10989" max="10989" width="15.140625" style="127" customWidth="1"/>
    <col min="10990" max="10990" width="17" style="127" customWidth="1"/>
    <col min="10991" max="10991" width="19.7109375" style="127" customWidth="1"/>
    <col min="10992" max="10992" width="16.42578125" style="127" customWidth="1"/>
    <col min="10993" max="10993" width="4.140625" style="127" customWidth="1"/>
    <col min="10994" max="10996" width="0" style="127" hidden="1" customWidth="1"/>
    <col min="10997" max="11238" width="9" style="127"/>
    <col min="11239" max="11239" width="11.85546875" style="127" customWidth="1"/>
    <col min="11240" max="11240" width="45.140625" style="127" customWidth="1"/>
    <col min="11241" max="11241" width="13.5703125" style="127" customWidth="1"/>
    <col min="11242" max="11242" width="19.28515625" style="127" customWidth="1"/>
    <col min="11243" max="11243" width="18.85546875" style="127" customWidth="1"/>
    <col min="11244" max="11244" width="18.5703125" style="127" customWidth="1"/>
    <col min="11245" max="11245" width="15.140625" style="127" customWidth="1"/>
    <col min="11246" max="11246" width="17" style="127" customWidth="1"/>
    <col min="11247" max="11247" width="19.7109375" style="127" customWidth="1"/>
    <col min="11248" max="11248" width="16.42578125" style="127" customWidth="1"/>
    <col min="11249" max="11249" width="4.140625" style="127" customWidth="1"/>
    <col min="11250" max="11252" width="0" style="127" hidden="1" customWidth="1"/>
    <col min="11253" max="11494" width="9" style="127"/>
    <col min="11495" max="11495" width="11.85546875" style="127" customWidth="1"/>
    <col min="11496" max="11496" width="45.140625" style="127" customWidth="1"/>
    <col min="11497" max="11497" width="13.5703125" style="127" customWidth="1"/>
    <col min="11498" max="11498" width="19.28515625" style="127" customWidth="1"/>
    <col min="11499" max="11499" width="18.85546875" style="127" customWidth="1"/>
    <col min="11500" max="11500" width="18.5703125" style="127" customWidth="1"/>
    <col min="11501" max="11501" width="15.140625" style="127" customWidth="1"/>
    <col min="11502" max="11502" width="17" style="127" customWidth="1"/>
    <col min="11503" max="11503" width="19.7109375" style="127" customWidth="1"/>
    <col min="11504" max="11504" width="16.42578125" style="127" customWidth="1"/>
    <col min="11505" max="11505" width="4.140625" style="127" customWidth="1"/>
    <col min="11506" max="11508" width="0" style="127" hidden="1" customWidth="1"/>
    <col min="11509" max="11750" width="9" style="127"/>
    <col min="11751" max="11751" width="11.85546875" style="127" customWidth="1"/>
    <col min="11752" max="11752" width="45.140625" style="127" customWidth="1"/>
    <col min="11753" max="11753" width="13.5703125" style="127" customWidth="1"/>
    <col min="11754" max="11754" width="19.28515625" style="127" customWidth="1"/>
    <col min="11755" max="11755" width="18.85546875" style="127" customWidth="1"/>
    <col min="11756" max="11756" width="18.5703125" style="127" customWidth="1"/>
    <col min="11757" max="11757" width="15.140625" style="127" customWidth="1"/>
    <col min="11758" max="11758" width="17" style="127" customWidth="1"/>
    <col min="11759" max="11759" width="19.7109375" style="127" customWidth="1"/>
    <col min="11760" max="11760" width="16.42578125" style="127" customWidth="1"/>
    <col min="11761" max="11761" width="4.140625" style="127" customWidth="1"/>
    <col min="11762" max="11764" width="0" style="127" hidden="1" customWidth="1"/>
    <col min="11765" max="12006" width="9" style="127"/>
    <col min="12007" max="12007" width="11.85546875" style="127" customWidth="1"/>
    <col min="12008" max="12008" width="45.140625" style="127" customWidth="1"/>
    <col min="12009" max="12009" width="13.5703125" style="127" customWidth="1"/>
    <col min="12010" max="12010" width="19.28515625" style="127" customWidth="1"/>
    <col min="12011" max="12011" width="18.85546875" style="127" customWidth="1"/>
    <col min="12012" max="12012" width="18.5703125" style="127" customWidth="1"/>
    <col min="12013" max="12013" width="15.140625" style="127" customWidth="1"/>
    <col min="12014" max="12014" width="17" style="127" customWidth="1"/>
    <col min="12015" max="12015" width="19.7109375" style="127" customWidth="1"/>
    <col min="12016" max="12016" width="16.42578125" style="127" customWidth="1"/>
    <col min="12017" max="12017" width="4.140625" style="127" customWidth="1"/>
    <col min="12018" max="12020" width="0" style="127" hidden="1" customWidth="1"/>
    <col min="12021" max="12262" width="9" style="127"/>
    <col min="12263" max="12263" width="11.85546875" style="127" customWidth="1"/>
    <col min="12264" max="12264" width="45.140625" style="127" customWidth="1"/>
    <col min="12265" max="12265" width="13.5703125" style="127" customWidth="1"/>
    <col min="12266" max="12266" width="19.28515625" style="127" customWidth="1"/>
    <col min="12267" max="12267" width="18.85546875" style="127" customWidth="1"/>
    <col min="12268" max="12268" width="18.5703125" style="127" customWidth="1"/>
    <col min="12269" max="12269" width="15.140625" style="127" customWidth="1"/>
    <col min="12270" max="12270" width="17" style="127" customWidth="1"/>
    <col min="12271" max="12271" width="19.7109375" style="127" customWidth="1"/>
    <col min="12272" max="12272" width="16.42578125" style="127" customWidth="1"/>
    <col min="12273" max="12273" width="4.140625" style="127" customWidth="1"/>
    <col min="12274" max="12276" width="0" style="127" hidden="1" customWidth="1"/>
    <col min="12277" max="12518" width="9" style="127"/>
    <col min="12519" max="12519" width="11.85546875" style="127" customWidth="1"/>
    <col min="12520" max="12520" width="45.140625" style="127" customWidth="1"/>
    <col min="12521" max="12521" width="13.5703125" style="127" customWidth="1"/>
    <col min="12522" max="12522" width="19.28515625" style="127" customWidth="1"/>
    <col min="12523" max="12523" width="18.85546875" style="127" customWidth="1"/>
    <col min="12524" max="12524" width="18.5703125" style="127" customWidth="1"/>
    <col min="12525" max="12525" width="15.140625" style="127" customWidth="1"/>
    <col min="12526" max="12526" width="17" style="127" customWidth="1"/>
    <col min="12527" max="12527" width="19.7109375" style="127" customWidth="1"/>
    <col min="12528" max="12528" width="16.42578125" style="127" customWidth="1"/>
    <col min="12529" max="12529" width="4.140625" style="127" customWidth="1"/>
    <col min="12530" max="12532" width="0" style="127" hidden="1" customWidth="1"/>
    <col min="12533" max="12774" width="9" style="127"/>
    <col min="12775" max="12775" width="11.85546875" style="127" customWidth="1"/>
    <col min="12776" max="12776" width="45.140625" style="127" customWidth="1"/>
    <col min="12777" max="12777" width="13.5703125" style="127" customWidth="1"/>
    <col min="12778" max="12778" width="19.28515625" style="127" customWidth="1"/>
    <col min="12779" max="12779" width="18.85546875" style="127" customWidth="1"/>
    <col min="12780" max="12780" width="18.5703125" style="127" customWidth="1"/>
    <col min="12781" max="12781" width="15.140625" style="127" customWidth="1"/>
    <col min="12782" max="12782" width="17" style="127" customWidth="1"/>
    <col min="12783" max="12783" width="19.7109375" style="127" customWidth="1"/>
    <col min="12784" max="12784" width="16.42578125" style="127" customWidth="1"/>
    <col min="12785" max="12785" width="4.140625" style="127" customWidth="1"/>
    <col min="12786" max="12788" width="0" style="127" hidden="1" customWidth="1"/>
    <col min="12789" max="13030" width="9" style="127"/>
    <col min="13031" max="13031" width="11.85546875" style="127" customWidth="1"/>
    <col min="13032" max="13032" width="45.140625" style="127" customWidth="1"/>
    <col min="13033" max="13033" width="13.5703125" style="127" customWidth="1"/>
    <col min="13034" max="13034" width="19.28515625" style="127" customWidth="1"/>
    <col min="13035" max="13035" width="18.85546875" style="127" customWidth="1"/>
    <col min="13036" max="13036" width="18.5703125" style="127" customWidth="1"/>
    <col min="13037" max="13037" width="15.140625" style="127" customWidth="1"/>
    <col min="13038" max="13038" width="17" style="127" customWidth="1"/>
    <col min="13039" max="13039" width="19.7109375" style="127" customWidth="1"/>
    <col min="13040" max="13040" width="16.42578125" style="127" customWidth="1"/>
    <col min="13041" max="13041" width="4.140625" style="127" customWidth="1"/>
    <col min="13042" max="13044" width="0" style="127" hidden="1" customWidth="1"/>
    <col min="13045" max="13286" width="9" style="127"/>
    <col min="13287" max="13287" width="11.85546875" style="127" customWidth="1"/>
    <col min="13288" max="13288" width="45.140625" style="127" customWidth="1"/>
    <col min="13289" max="13289" width="13.5703125" style="127" customWidth="1"/>
    <col min="13290" max="13290" width="19.28515625" style="127" customWidth="1"/>
    <col min="13291" max="13291" width="18.85546875" style="127" customWidth="1"/>
    <col min="13292" max="13292" width="18.5703125" style="127" customWidth="1"/>
    <col min="13293" max="13293" width="15.140625" style="127" customWidth="1"/>
    <col min="13294" max="13294" width="17" style="127" customWidth="1"/>
    <col min="13295" max="13295" width="19.7109375" style="127" customWidth="1"/>
    <col min="13296" max="13296" width="16.42578125" style="127" customWidth="1"/>
    <col min="13297" max="13297" width="4.140625" style="127" customWidth="1"/>
    <col min="13298" max="13300" width="0" style="127" hidden="1" customWidth="1"/>
    <col min="13301" max="13542" width="9" style="127"/>
    <col min="13543" max="13543" width="11.85546875" style="127" customWidth="1"/>
    <col min="13544" max="13544" width="45.140625" style="127" customWidth="1"/>
    <col min="13545" max="13545" width="13.5703125" style="127" customWidth="1"/>
    <col min="13546" max="13546" width="19.28515625" style="127" customWidth="1"/>
    <col min="13547" max="13547" width="18.85546875" style="127" customWidth="1"/>
    <col min="13548" max="13548" width="18.5703125" style="127" customWidth="1"/>
    <col min="13549" max="13549" width="15.140625" style="127" customWidth="1"/>
    <col min="13550" max="13550" width="17" style="127" customWidth="1"/>
    <col min="13551" max="13551" width="19.7109375" style="127" customWidth="1"/>
    <col min="13552" max="13552" width="16.42578125" style="127" customWidth="1"/>
    <col min="13553" max="13553" width="4.140625" style="127" customWidth="1"/>
    <col min="13554" max="13556" width="0" style="127" hidden="1" customWidth="1"/>
    <col min="13557" max="13798" width="9" style="127"/>
    <col min="13799" max="13799" width="11.85546875" style="127" customWidth="1"/>
    <col min="13800" max="13800" width="45.140625" style="127" customWidth="1"/>
    <col min="13801" max="13801" width="13.5703125" style="127" customWidth="1"/>
    <col min="13802" max="13802" width="19.28515625" style="127" customWidth="1"/>
    <col min="13803" max="13803" width="18.85546875" style="127" customWidth="1"/>
    <col min="13804" max="13804" width="18.5703125" style="127" customWidth="1"/>
    <col min="13805" max="13805" width="15.140625" style="127" customWidth="1"/>
    <col min="13806" max="13806" width="17" style="127" customWidth="1"/>
    <col min="13807" max="13807" width="19.7109375" style="127" customWidth="1"/>
    <col min="13808" max="13808" width="16.42578125" style="127" customWidth="1"/>
    <col min="13809" max="13809" width="4.140625" style="127" customWidth="1"/>
    <col min="13810" max="13812" width="0" style="127" hidden="1" customWidth="1"/>
    <col min="13813" max="14054" width="9" style="127"/>
    <col min="14055" max="14055" width="11.85546875" style="127" customWidth="1"/>
    <col min="14056" max="14056" width="45.140625" style="127" customWidth="1"/>
    <col min="14057" max="14057" width="13.5703125" style="127" customWidth="1"/>
    <col min="14058" max="14058" width="19.28515625" style="127" customWidth="1"/>
    <col min="14059" max="14059" width="18.85546875" style="127" customWidth="1"/>
    <col min="14060" max="14060" width="18.5703125" style="127" customWidth="1"/>
    <col min="14061" max="14061" width="15.140625" style="127" customWidth="1"/>
    <col min="14062" max="14062" width="17" style="127" customWidth="1"/>
    <col min="14063" max="14063" width="19.7109375" style="127" customWidth="1"/>
    <col min="14064" max="14064" width="16.42578125" style="127" customWidth="1"/>
    <col min="14065" max="14065" width="4.140625" style="127" customWidth="1"/>
    <col min="14066" max="14068" width="0" style="127" hidden="1" customWidth="1"/>
    <col min="14069" max="14310" width="9" style="127"/>
    <col min="14311" max="14311" width="11.85546875" style="127" customWidth="1"/>
    <col min="14312" max="14312" width="45.140625" style="127" customWidth="1"/>
    <col min="14313" max="14313" width="13.5703125" style="127" customWidth="1"/>
    <col min="14314" max="14314" width="19.28515625" style="127" customWidth="1"/>
    <col min="14315" max="14315" width="18.85546875" style="127" customWidth="1"/>
    <col min="14316" max="14316" width="18.5703125" style="127" customWidth="1"/>
    <col min="14317" max="14317" width="15.140625" style="127" customWidth="1"/>
    <col min="14318" max="14318" width="17" style="127" customWidth="1"/>
    <col min="14319" max="14319" width="19.7109375" style="127" customWidth="1"/>
    <col min="14320" max="14320" width="16.42578125" style="127" customWidth="1"/>
    <col min="14321" max="14321" width="4.140625" style="127" customWidth="1"/>
    <col min="14322" max="14324" width="0" style="127" hidden="1" customWidth="1"/>
    <col min="14325" max="14566" width="9" style="127"/>
    <col min="14567" max="14567" width="11.85546875" style="127" customWidth="1"/>
    <col min="14568" max="14568" width="45.140625" style="127" customWidth="1"/>
    <col min="14569" max="14569" width="13.5703125" style="127" customWidth="1"/>
    <col min="14570" max="14570" width="19.28515625" style="127" customWidth="1"/>
    <col min="14571" max="14571" width="18.85546875" style="127" customWidth="1"/>
    <col min="14572" max="14572" width="18.5703125" style="127" customWidth="1"/>
    <col min="14573" max="14573" width="15.140625" style="127" customWidth="1"/>
    <col min="14574" max="14574" width="17" style="127" customWidth="1"/>
    <col min="14575" max="14575" width="19.7109375" style="127" customWidth="1"/>
    <col min="14576" max="14576" width="16.42578125" style="127" customWidth="1"/>
    <col min="14577" max="14577" width="4.140625" style="127" customWidth="1"/>
    <col min="14578" max="14580" width="0" style="127" hidden="1" customWidth="1"/>
    <col min="14581" max="14822" width="9" style="127"/>
    <col min="14823" max="14823" width="11.85546875" style="127" customWidth="1"/>
    <col min="14824" max="14824" width="45.140625" style="127" customWidth="1"/>
    <col min="14825" max="14825" width="13.5703125" style="127" customWidth="1"/>
    <col min="14826" max="14826" width="19.28515625" style="127" customWidth="1"/>
    <col min="14827" max="14827" width="18.85546875" style="127" customWidth="1"/>
    <col min="14828" max="14828" width="18.5703125" style="127" customWidth="1"/>
    <col min="14829" max="14829" width="15.140625" style="127" customWidth="1"/>
    <col min="14830" max="14830" width="17" style="127" customWidth="1"/>
    <col min="14831" max="14831" width="19.7109375" style="127" customWidth="1"/>
    <col min="14832" max="14832" width="16.42578125" style="127" customWidth="1"/>
    <col min="14833" max="14833" width="4.140625" style="127" customWidth="1"/>
    <col min="14834" max="14836" width="0" style="127" hidden="1" customWidth="1"/>
    <col min="14837" max="15078" width="9" style="127"/>
    <col min="15079" max="15079" width="11.85546875" style="127" customWidth="1"/>
    <col min="15080" max="15080" width="45.140625" style="127" customWidth="1"/>
    <col min="15081" max="15081" width="13.5703125" style="127" customWidth="1"/>
    <col min="15082" max="15082" width="19.28515625" style="127" customWidth="1"/>
    <col min="15083" max="15083" width="18.85546875" style="127" customWidth="1"/>
    <col min="15084" max="15084" width="18.5703125" style="127" customWidth="1"/>
    <col min="15085" max="15085" width="15.140625" style="127" customWidth="1"/>
    <col min="15086" max="15086" width="17" style="127" customWidth="1"/>
    <col min="15087" max="15087" width="19.7109375" style="127" customWidth="1"/>
    <col min="15088" max="15088" width="16.42578125" style="127" customWidth="1"/>
    <col min="15089" max="15089" width="4.140625" style="127" customWidth="1"/>
    <col min="15090" max="15092" width="0" style="127" hidden="1" customWidth="1"/>
    <col min="15093" max="15334" width="9" style="127"/>
    <col min="15335" max="15335" width="11.85546875" style="127" customWidth="1"/>
    <col min="15336" max="15336" width="45.140625" style="127" customWidth="1"/>
    <col min="15337" max="15337" width="13.5703125" style="127" customWidth="1"/>
    <col min="15338" max="15338" width="19.28515625" style="127" customWidth="1"/>
    <col min="15339" max="15339" width="18.85546875" style="127" customWidth="1"/>
    <col min="15340" max="15340" width="18.5703125" style="127" customWidth="1"/>
    <col min="15341" max="15341" width="15.140625" style="127" customWidth="1"/>
    <col min="15342" max="15342" width="17" style="127" customWidth="1"/>
    <col min="15343" max="15343" width="19.7109375" style="127" customWidth="1"/>
    <col min="15344" max="15344" width="16.42578125" style="127" customWidth="1"/>
    <col min="15345" max="15345" width="4.140625" style="127" customWidth="1"/>
    <col min="15346" max="15348" width="0" style="127" hidden="1" customWidth="1"/>
    <col min="15349" max="15590" width="9" style="127"/>
    <col min="15591" max="15591" width="11.85546875" style="127" customWidth="1"/>
    <col min="15592" max="15592" width="45.140625" style="127" customWidth="1"/>
    <col min="15593" max="15593" width="13.5703125" style="127" customWidth="1"/>
    <col min="15594" max="15594" width="19.28515625" style="127" customWidth="1"/>
    <col min="15595" max="15595" width="18.85546875" style="127" customWidth="1"/>
    <col min="15596" max="15596" width="18.5703125" style="127" customWidth="1"/>
    <col min="15597" max="15597" width="15.140625" style="127" customWidth="1"/>
    <col min="15598" max="15598" width="17" style="127" customWidth="1"/>
    <col min="15599" max="15599" width="19.7109375" style="127" customWidth="1"/>
    <col min="15600" max="15600" width="16.42578125" style="127" customWidth="1"/>
    <col min="15601" max="15601" width="4.140625" style="127" customWidth="1"/>
    <col min="15602" max="15604" width="0" style="127" hidden="1" customWidth="1"/>
    <col min="15605" max="15846" width="9" style="127"/>
    <col min="15847" max="15847" width="11.85546875" style="127" customWidth="1"/>
    <col min="15848" max="15848" width="45.140625" style="127" customWidth="1"/>
    <col min="15849" max="15849" width="13.5703125" style="127" customWidth="1"/>
    <col min="15850" max="15850" width="19.28515625" style="127" customWidth="1"/>
    <col min="15851" max="15851" width="18.85546875" style="127" customWidth="1"/>
    <col min="15852" max="15852" width="18.5703125" style="127" customWidth="1"/>
    <col min="15853" max="15853" width="15.140625" style="127" customWidth="1"/>
    <col min="15854" max="15854" width="17" style="127" customWidth="1"/>
    <col min="15855" max="15855" width="19.7109375" style="127" customWidth="1"/>
    <col min="15856" max="15856" width="16.42578125" style="127" customWidth="1"/>
    <col min="15857" max="15857" width="4.140625" style="127" customWidth="1"/>
    <col min="15858" max="15860" width="0" style="127" hidden="1" customWidth="1"/>
    <col min="15861" max="16102" width="9" style="127"/>
    <col min="16103" max="16103" width="11.85546875" style="127" customWidth="1"/>
    <col min="16104" max="16104" width="45.140625" style="127" customWidth="1"/>
    <col min="16105" max="16105" width="13.5703125" style="127" customWidth="1"/>
    <col min="16106" max="16106" width="19.28515625" style="127" customWidth="1"/>
    <col min="16107" max="16107" width="18.85546875" style="127" customWidth="1"/>
    <col min="16108" max="16108" width="18.5703125" style="127" customWidth="1"/>
    <col min="16109" max="16109" width="15.140625" style="127" customWidth="1"/>
    <col min="16110" max="16110" width="17" style="127" customWidth="1"/>
    <col min="16111" max="16111" width="19.7109375" style="127" customWidth="1"/>
    <col min="16112" max="16112" width="16.42578125" style="127" customWidth="1"/>
    <col min="16113" max="16113" width="4.140625" style="127" customWidth="1"/>
    <col min="16114" max="16116" width="0" style="127" hidden="1" customWidth="1"/>
    <col min="16117" max="16384" width="9" style="127"/>
  </cols>
  <sheetData>
    <row r="2" spans="1:35" s="72" customFormat="1" ht="25.5" customHeight="1" x14ac:dyDescent="0.3">
      <c r="A2" s="152" t="s">
        <v>157</v>
      </c>
      <c r="B2" s="152"/>
      <c r="C2" s="152"/>
      <c r="D2" s="152"/>
      <c r="E2" s="152"/>
    </row>
    <row r="3" spans="1:35" s="74" customFormat="1" ht="26.25" customHeight="1" x14ac:dyDescent="0.25">
      <c r="A3" s="153" t="s">
        <v>13</v>
      </c>
      <c r="B3" s="154" t="s">
        <v>14</v>
      </c>
      <c r="C3" s="154" t="s">
        <v>15</v>
      </c>
      <c r="D3" s="153" t="s">
        <v>16</v>
      </c>
      <c r="E3" s="155"/>
      <c r="F3" s="153" t="s">
        <v>18</v>
      </c>
      <c r="G3" s="155"/>
      <c r="H3" s="153" t="s">
        <v>158</v>
      </c>
      <c r="I3" s="153" t="s">
        <v>19</v>
      </c>
      <c r="J3" s="155"/>
      <c r="K3" s="153" t="s">
        <v>158</v>
      </c>
      <c r="L3" s="153" t="s">
        <v>20</v>
      </c>
      <c r="M3" s="155"/>
      <c r="N3" s="155" t="s">
        <v>159</v>
      </c>
      <c r="O3" s="153" t="s">
        <v>158</v>
      </c>
      <c r="P3" s="153" t="s">
        <v>21</v>
      </c>
      <c r="Q3" s="155"/>
      <c r="R3" s="155" t="s">
        <v>159</v>
      </c>
      <c r="S3" s="153" t="s">
        <v>158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153" t="s">
        <v>22</v>
      </c>
      <c r="AH3" s="155"/>
      <c r="AI3" s="155" t="s">
        <v>159</v>
      </c>
    </row>
    <row r="4" spans="1:35" s="74" customFormat="1" ht="15.75" customHeight="1" x14ac:dyDescent="0.25">
      <c r="A4" s="153"/>
      <c r="B4" s="154"/>
      <c r="C4" s="154"/>
      <c r="D4" s="153" t="s">
        <v>23</v>
      </c>
      <c r="E4" s="154" t="s">
        <v>24</v>
      </c>
      <c r="F4" s="153" t="s">
        <v>23</v>
      </c>
      <c r="G4" s="154" t="s">
        <v>24</v>
      </c>
      <c r="H4" s="153"/>
      <c r="I4" s="153" t="s">
        <v>23</v>
      </c>
      <c r="J4" s="154" t="s">
        <v>24</v>
      </c>
      <c r="K4" s="153"/>
      <c r="L4" s="153" t="s">
        <v>23</v>
      </c>
      <c r="M4" s="154" t="s">
        <v>24</v>
      </c>
      <c r="N4" s="155"/>
      <c r="O4" s="153"/>
      <c r="P4" s="153" t="s">
        <v>23</v>
      </c>
      <c r="Q4" s="154" t="s">
        <v>24</v>
      </c>
      <c r="R4" s="155"/>
      <c r="S4" s="153"/>
      <c r="T4" s="73"/>
      <c r="U4" s="73"/>
      <c r="V4" s="154" t="s">
        <v>24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153" t="s">
        <v>23</v>
      </c>
      <c r="AH4" s="154" t="s">
        <v>24</v>
      </c>
      <c r="AI4" s="155"/>
    </row>
    <row r="5" spans="1:35" s="74" customFormat="1" ht="15.75" x14ac:dyDescent="0.25">
      <c r="A5" s="153"/>
      <c r="B5" s="154"/>
      <c r="C5" s="154"/>
      <c r="D5" s="153"/>
      <c r="E5" s="154"/>
      <c r="F5" s="153"/>
      <c r="G5" s="154"/>
      <c r="H5" s="153"/>
      <c r="I5" s="153"/>
      <c r="J5" s="154"/>
      <c r="K5" s="153"/>
      <c r="L5" s="153"/>
      <c r="M5" s="154"/>
      <c r="N5" s="155"/>
      <c r="O5" s="153"/>
      <c r="P5" s="153"/>
      <c r="Q5" s="154"/>
      <c r="R5" s="155"/>
      <c r="S5" s="153"/>
      <c r="T5" s="73"/>
      <c r="U5" s="73"/>
      <c r="V5" s="154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153"/>
      <c r="AH5" s="154"/>
      <c r="AI5" s="155"/>
    </row>
    <row r="6" spans="1:35" s="78" customFormat="1" ht="18.75" x14ac:dyDescent="0.3">
      <c r="A6" s="75">
        <v>1</v>
      </c>
      <c r="B6" s="75">
        <v>2</v>
      </c>
      <c r="C6" s="76">
        <v>3</v>
      </c>
      <c r="D6" s="75">
        <v>4</v>
      </c>
      <c r="E6" s="75">
        <v>5</v>
      </c>
      <c r="F6" s="75">
        <v>4</v>
      </c>
      <c r="G6" s="75">
        <v>5</v>
      </c>
      <c r="H6" s="153"/>
      <c r="I6" s="75">
        <v>4</v>
      </c>
      <c r="J6" s="75">
        <v>5</v>
      </c>
      <c r="K6" s="153"/>
      <c r="L6" s="75">
        <v>4</v>
      </c>
      <c r="M6" s="75">
        <v>5</v>
      </c>
      <c r="N6" s="75">
        <v>6</v>
      </c>
      <c r="O6" s="153"/>
      <c r="P6" s="75">
        <v>4</v>
      </c>
      <c r="Q6" s="75">
        <v>5</v>
      </c>
      <c r="R6" s="75">
        <v>6</v>
      </c>
      <c r="S6" s="153"/>
      <c r="T6" s="77"/>
      <c r="U6" s="77"/>
      <c r="V6" s="75">
        <v>5</v>
      </c>
      <c r="W6" s="77"/>
      <c r="X6" s="77"/>
      <c r="Y6" s="77"/>
      <c r="Z6" s="77"/>
      <c r="AA6" s="77"/>
      <c r="AB6" s="77"/>
      <c r="AC6" s="77"/>
      <c r="AD6" s="77"/>
      <c r="AE6" s="77"/>
      <c r="AF6" s="77"/>
      <c r="AG6" s="75">
        <v>4</v>
      </c>
      <c r="AH6" s="75">
        <v>5</v>
      </c>
      <c r="AI6" s="75">
        <v>6</v>
      </c>
    </row>
    <row r="7" spans="1:35" s="78" customFormat="1" ht="18.75" x14ac:dyDescent="0.3">
      <c r="A7" s="75" t="s">
        <v>59</v>
      </c>
      <c r="B7" s="75" t="s">
        <v>160</v>
      </c>
      <c r="C7" s="76" t="s">
        <v>11</v>
      </c>
      <c r="D7" s="79">
        <f>SUM(D8:D23)</f>
        <v>289071.8</v>
      </c>
      <c r="E7" s="79">
        <f>SUM(E8:E23)</f>
        <v>307534.78360294679</v>
      </c>
      <c r="F7" s="79">
        <f>SUM(F8:F23)</f>
        <v>305306.70476608264</v>
      </c>
      <c r="G7" s="79">
        <f>SUM(G8:G23)</f>
        <v>275422.07562514278</v>
      </c>
      <c r="H7" s="80">
        <f>G7-F7</f>
        <v>-29884.629140939855</v>
      </c>
      <c r="I7" s="79">
        <f>SUM(I8:I23)</f>
        <v>324945.27684699825</v>
      </c>
      <c r="J7" s="79">
        <f>SUM(J8:J23)</f>
        <v>281106.16995000001</v>
      </c>
      <c r="K7" s="80">
        <f t="shared" ref="K7:K11" si="0">J7-I7</f>
        <v>-43839.106896998244</v>
      </c>
      <c r="L7" s="81" t="e">
        <f>SUM(L8:L25)</f>
        <v>#REF!</v>
      </c>
      <c r="M7" s="81" t="e">
        <f>SUM(M8:M25)</f>
        <v>#REF!</v>
      </c>
      <c r="N7" s="81"/>
      <c r="O7" s="80" t="e">
        <f t="shared" ref="O7:O11" si="1">M7-L7</f>
        <v>#REF!</v>
      </c>
      <c r="P7" s="81">
        <f>SUM(P8:P25)</f>
        <v>359727.76028167212</v>
      </c>
      <c r="Q7" s="81">
        <f>SUM(Q8:Q25)</f>
        <v>385120.75668999995</v>
      </c>
      <c r="R7" s="81"/>
      <c r="S7" s="82"/>
      <c r="T7" s="83" t="e">
        <f>M7/L7-1</f>
        <v>#REF!</v>
      </c>
      <c r="U7" s="83">
        <f t="shared" ref="U7:U10" si="2">Q7/P7-1</f>
        <v>7.0589482414270099E-2</v>
      </c>
      <c r="V7" s="81">
        <v>380574.18418999994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81">
        <f>AG8+AG9+AG10+AG11+AG16+AG17+AG18+AG19+AG20+AG21+AG22+AG23+AG24+AG25</f>
        <v>260456.04443360382</v>
      </c>
      <c r="AH7" s="81">
        <f>AH8+AH9+AH10+AH11+AH16+AH17+AH18+AH19+AH20+AH21+AH22+AH23+AH24+AH25</f>
        <v>363875.08264999994</v>
      </c>
      <c r="AI7" s="81"/>
    </row>
    <row r="8" spans="1:35" s="91" customFormat="1" ht="54" customHeight="1" x14ac:dyDescent="0.3">
      <c r="A8" s="84" t="s">
        <v>161</v>
      </c>
      <c r="B8" s="85" t="s">
        <v>162</v>
      </c>
      <c r="C8" s="86" t="s">
        <v>150</v>
      </c>
      <c r="D8" s="87">
        <v>107850.8</v>
      </c>
      <c r="E8" s="87">
        <v>53696.036941428283</v>
      </c>
      <c r="F8" s="87">
        <f>[1]Смета!C82</f>
        <v>113907.93690144048</v>
      </c>
      <c r="G8" s="87">
        <f>[1]Смета!D82</f>
        <v>57545.078394606688</v>
      </c>
      <c r="H8" s="80">
        <f t="shared" ref="H8:H22" si="3">G8-F8</f>
        <v>-56362.858506833792</v>
      </c>
      <c r="I8" s="88">
        <f>[1]Смета!F82</f>
        <v>121234.9598410161</v>
      </c>
      <c r="J8" s="88">
        <f>[1]Смета!G82</f>
        <v>62392.6711</v>
      </c>
      <c r="K8" s="80">
        <f t="shared" si="0"/>
        <v>-58842.288741016098</v>
      </c>
      <c r="L8" s="88">
        <f>[1]Смета!J82</f>
        <v>124564.15766727259</v>
      </c>
      <c r="M8" s="88">
        <f>[1]Смета!K82</f>
        <v>68785.265740000003</v>
      </c>
      <c r="N8" s="88" t="s">
        <v>163</v>
      </c>
      <c r="O8" s="80">
        <f t="shared" si="1"/>
        <v>-55778.891927272591</v>
      </c>
      <c r="P8" s="88">
        <f>[1]Смета!N82</f>
        <v>127601.40585982388</v>
      </c>
      <c r="Q8" s="88">
        <f>[1]Смета!O82</f>
        <v>75987.037560000012</v>
      </c>
      <c r="R8" s="88" t="s">
        <v>164</v>
      </c>
      <c r="S8" s="82">
        <f t="shared" ref="S8:S9" si="4">Q8/P8-1</f>
        <v>-0.40449686233492343</v>
      </c>
      <c r="T8" s="83">
        <f t="shared" ref="T8:T22" si="5">M8/L8-1</f>
        <v>-0.4477924707383758</v>
      </c>
      <c r="U8" s="83">
        <f t="shared" si="2"/>
        <v>-0.40449686233492343</v>
      </c>
      <c r="V8" s="88">
        <v>68785.265740000003</v>
      </c>
      <c r="W8" s="89"/>
      <c r="X8" s="89"/>
      <c r="Y8" s="89"/>
      <c r="Z8" s="89"/>
      <c r="AA8" s="89"/>
      <c r="AB8" s="89"/>
      <c r="AC8" s="89"/>
      <c r="AD8" s="89"/>
      <c r="AE8" s="89"/>
      <c r="AF8" s="89"/>
      <c r="AG8" s="88">
        <v>118234.84887263059</v>
      </c>
      <c r="AH8" s="88">
        <v>75684.13278</v>
      </c>
      <c r="AI8" s="90" t="s">
        <v>164</v>
      </c>
    </row>
    <row r="9" spans="1:35" s="91" customFormat="1" ht="47.25" x14ac:dyDescent="0.3">
      <c r="A9" s="84" t="s">
        <v>165</v>
      </c>
      <c r="B9" s="85" t="s">
        <v>166</v>
      </c>
      <c r="C9" s="86" t="s">
        <v>150</v>
      </c>
      <c r="D9" s="87">
        <v>19232</v>
      </c>
      <c r="E9" s="87">
        <v>26814.479715404552</v>
      </c>
      <c r="F9" s="87">
        <f>[1]Смета!C146</f>
        <v>20312.111198883118</v>
      </c>
      <c r="G9" s="87">
        <f>[1]Смета!D146</f>
        <v>24891.173501341822</v>
      </c>
      <c r="H9" s="80">
        <f t="shared" si="3"/>
        <v>4579.0623024587039</v>
      </c>
      <c r="I9" s="88">
        <f>[1]Смета!F146</f>
        <v>21618.669009988073</v>
      </c>
      <c r="J9" s="88">
        <f>[1]Смета!G146</f>
        <v>24262.831299999998</v>
      </c>
      <c r="K9" s="80">
        <f t="shared" si="0"/>
        <v>2644.1622900119255</v>
      </c>
      <c r="L9" s="88">
        <f>[1]Смета!J146</f>
        <v>22212.332966069669</v>
      </c>
      <c r="M9" s="88">
        <f>[1]Смета!K146</f>
        <v>26304.870060000001</v>
      </c>
      <c r="N9" s="88" t="s">
        <v>54</v>
      </c>
      <c r="O9" s="80">
        <f t="shared" si="1"/>
        <v>4092.537093930332</v>
      </c>
      <c r="P9" s="88">
        <f>[1]Смета!N146+[1]Смета!N166+[1]Смета!N167+[1]Смета!N170</f>
        <v>27598.849470677189</v>
      </c>
      <c r="Q9" s="88">
        <f>[1]Смета!O146+[1]Смета!O166+[1]Смета!O167+[1]Смета!O170</f>
        <v>30102.283789999998</v>
      </c>
      <c r="R9" s="88"/>
      <c r="S9" s="82">
        <f t="shared" si="4"/>
        <v>9.0707923240880728E-2</v>
      </c>
      <c r="T9" s="83">
        <f t="shared" si="5"/>
        <v>0.18424616181388354</v>
      </c>
      <c r="U9" s="83">
        <f t="shared" si="2"/>
        <v>9.0707923240880728E-2</v>
      </c>
      <c r="V9" s="88">
        <v>26304.870060000001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88">
        <v>25857.678554181486</v>
      </c>
      <c r="AH9" s="88">
        <v>31163.74078</v>
      </c>
      <c r="AI9" s="165" t="s">
        <v>167</v>
      </c>
    </row>
    <row r="10" spans="1:35" s="91" customFormat="1" ht="28.5" customHeight="1" x14ac:dyDescent="0.3">
      <c r="A10" s="84" t="s">
        <v>168</v>
      </c>
      <c r="B10" s="85" t="s">
        <v>169</v>
      </c>
      <c r="C10" s="86" t="s">
        <v>150</v>
      </c>
      <c r="D10" s="87">
        <v>50004</v>
      </c>
      <c r="E10" s="87">
        <v>38585.181364046744</v>
      </c>
      <c r="F10" s="87">
        <f>[1]Смета!C158</f>
        <v>52812.334046846474</v>
      </c>
      <c r="G10" s="87">
        <f>[1]Смета!D158</f>
        <v>40903.194089205594</v>
      </c>
      <c r="H10" s="80">
        <f t="shared" si="3"/>
        <v>-11909.13995764088</v>
      </c>
      <c r="I10" s="88">
        <f>[1]Смета!F158</f>
        <v>56209.438705045941</v>
      </c>
      <c r="J10" s="88">
        <f>[1]Смета!G158</f>
        <v>42709.364499999996</v>
      </c>
      <c r="K10" s="80">
        <f t="shared" si="0"/>
        <v>-13500.074205045945</v>
      </c>
      <c r="L10" s="88">
        <f>[1]Смета!J158</f>
        <v>57752.989685698194</v>
      </c>
      <c r="M10" s="88">
        <f>[1]Смета!K158</f>
        <v>45648.940180000005</v>
      </c>
      <c r="N10" s="88" t="s">
        <v>170</v>
      </c>
      <c r="O10" s="80">
        <f t="shared" si="1"/>
        <v>-12104.049505698189</v>
      </c>
      <c r="P10" s="88">
        <f>[1]Смета!N158</f>
        <v>59161.180989057415</v>
      </c>
      <c r="Q10" s="88">
        <f>[1]Смета!O158</f>
        <v>49279.365590000001</v>
      </c>
      <c r="R10" s="88" t="s">
        <v>170</v>
      </c>
      <c r="S10" s="82">
        <f>Q10/P10-1</f>
        <v>-0.16703208478690068</v>
      </c>
      <c r="T10" s="83">
        <f t="shared" si="5"/>
        <v>-0.2095830808339193</v>
      </c>
      <c r="U10" s="83">
        <f t="shared" si="2"/>
        <v>-0.16703208478690068</v>
      </c>
      <c r="V10" s="88">
        <v>45648.940180000005</v>
      </c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8">
        <v>42902.166099900605</v>
      </c>
      <c r="AH10" s="88">
        <v>50214.569889999999</v>
      </c>
      <c r="AI10" s="165"/>
    </row>
    <row r="11" spans="1:35" s="91" customFormat="1" ht="12.75" customHeight="1" x14ac:dyDescent="0.3">
      <c r="A11" s="157" t="s">
        <v>171</v>
      </c>
      <c r="B11" s="158" t="s">
        <v>172</v>
      </c>
      <c r="C11" s="157" t="s">
        <v>150</v>
      </c>
      <c r="D11" s="159">
        <v>53666</v>
      </c>
      <c r="E11" s="159">
        <v>64441.465641460825</v>
      </c>
      <c r="F11" s="159">
        <f>'[1]НВВ индекс'!D32+'[1]НВВ индекс'!D33+'[1]НВВ индекс'!D35-F22</f>
        <v>56679.999979162923</v>
      </c>
      <c r="G11" s="159">
        <f>'[1]НВВ индекс'!E32+'[1]НВВ индекс'!E33+'[1]НВВ индекс'!E35-G22</f>
        <v>35427.288432063215</v>
      </c>
      <c r="H11" s="160">
        <f t="shared" si="3"/>
        <v>-21252.711547099709</v>
      </c>
      <c r="I11" s="156">
        <f>'[1]НВВ индекс'!H32+'[1]НВВ индекс'!H33+'[1]НВВ индекс'!H35-расшифровки!I22</f>
        <v>60325.888679805532</v>
      </c>
      <c r="J11" s="161">
        <f>'[1]НВВ индекс'!I32+'[1]НВВ индекс'!I33+'[1]НВВ индекс'!I35-расшифровки!J22</f>
        <v>36100.412169999996</v>
      </c>
      <c r="K11" s="160">
        <f t="shared" si="0"/>
        <v>-24225.476509805536</v>
      </c>
      <c r="L11" s="156">
        <f>'[1]НВВ индекс'!S32+'[1]НВВ индекс'!S33+'[1]НВВ индекс'!S35-расшифровки!L22</f>
        <v>61982.480291030311</v>
      </c>
      <c r="M11" s="156">
        <f>'[1]НВВ индекс'!T32+'[1]НВВ индекс'!T33+'[1]НВВ индекс'!T35-расшифровки!M22</f>
        <v>58416.330450000016</v>
      </c>
      <c r="N11" s="156"/>
      <c r="O11" s="160">
        <f t="shared" si="1"/>
        <v>-3566.1498410302956</v>
      </c>
      <c r="P11" s="156">
        <f>'[1]НВВ индекс'!X32+'[1]НВВ индекс'!X33+'[1]НВВ индекс'!X35-расшифровки!P22</f>
        <v>63493.79927523309</v>
      </c>
      <c r="Q11" s="156">
        <f>'[1]НВВ индекс'!AA32+'[1]НВВ индекс'!AA33+'[1]НВВ индекс'!AA35-расшифровки!Q22</f>
        <v>57232.396820000009</v>
      </c>
      <c r="R11" s="156"/>
      <c r="S11" s="164">
        <f>Q11/P11-1</f>
        <v>-9.8614392691971919E-2</v>
      </c>
      <c r="T11" s="166">
        <f>M11/L11-1</f>
        <v>-5.7534803774968779E-2</v>
      </c>
      <c r="U11" s="166">
        <f>Q11/P11-1</f>
        <v>-9.8614392691971919E-2</v>
      </c>
      <c r="V11" s="156">
        <v>58416.330450000016</v>
      </c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156">
        <v>10970.58925608322</v>
      </c>
      <c r="AH11" s="156">
        <v>40554.975469999998</v>
      </c>
      <c r="AI11" s="165"/>
    </row>
    <row r="12" spans="1:35" s="91" customFormat="1" ht="12.75" customHeight="1" x14ac:dyDescent="0.3">
      <c r="A12" s="157"/>
      <c r="B12" s="158"/>
      <c r="C12" s="157"/>
      <c r="D12" s="159"/>
      <c r="E12" s="159"/>
      <c r="F12" s="159"/>
      <c r="G12" s="159"/>
      <c r="H12" s="160"/>
      <c r="I12" s="156"/>
      <c r="J12" s="161"/>
      <c r="K12" s="160"/>
      <c r="L12" s="156"/>
      <c r="M12" s="156"/>
      <c r="N12" s="156"/>
      <c r="O12" s="160"/>
      <c r="P12" s="156"/>
      <c r="Q12" s="156"/>
      <c r="R12" s="156"/>
      <c r="S12" s="164"/>
      <c r="T12" s="166"/>
      <c r="U12" s="166"/>
      <c r="V12" s="156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156"/>
      <c r="AH12" s="156"/>
      <c r="AI12" s="165"/>
    </row>
    <row r="13" spans="1:35" s="91" customFormat="1" ht="12.75" customHeight="1" x14ac:dyDescent="0.3">
      <c r="A13" s="157"/>
      <c r="B13" s="158"/>
      <c r="C13" s="157"/>
      <c r="D13" s="159"/>
      <c r="E13" s="159"/>
      <c r="F13" s="159"/>
      <c r="G13" s="159"/>
      <c r="H13" s="160"/>
      <c r="I13" s="156"/>
      <c r="J13" s="161"/>
      <c r="K13" s="160"/>
      <c r="L13" s="156"/>
      <c r="M13" s="156"/>
      <c r="N13" s="156"/>
      <c r="O13" s="160"/>
      <c r="P13" s="156"/>
      <c r="Q13" s="156"/>
      <c r="R13" s="156"/>
      <c r="S13" s="164"/>
      <c r="T13" s="166"/>
      <c r="U13" s="166"/>
      <c r="V13" s="156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156"/>
      <c r="AH13" s="156"/>
      <c r="AI13" s="165"/>
    </row>
    <row r="14" spans="1:35" s="91" customFormat="1" ht="12.75" customHeight="1" x14ac:dyDescent="0.3">
      <c r="A14" s="157"/>
      <c r="B14" s="158"/>
      <c r="C14" s="157"/>
      <c r="D14" s="159"/>
      <c r="E14" s="159"/>
      <c r="F14" s="159"/>
      <c r="G14" s="159"/>
      <c r="H14" s="160"/>
      <c r="I14" s="156"/>
      <c r="J14" s="161"/>
      <c r="K14" s="160"/>
      <c r="L14" s="156"/>
      <c r="M14" s="156"/>
      <c r="N14" s="156"/>
      <c r="O14" s="160"/>
      <c r="P14" s="156"/>
      <c r="Q14" s="156"/>
      <c r="R14" s="156"/>
      <c r="S14" s="164"/>
      <c r="T14" s="166"/>
      <c r="U14" s="166"/>
      <c r="V14" s="156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156"/>
      <c r="AH14" s="156"/>
      <c r="AI14" s="165"/>
    </row>
    <row r="15" spans="1:35" s="91" customFormat="1" ht="24.6" customHeight="1" x14ac:dyDescent="0.3">
      <c r="A15" s="157"/>
      <c r="B15" s="158"/>
      <c r="C15" s="157"/>
      <c r="D15" s="159"/>
      <c r="E15" s="159"/>
      <c r="F15" s="159"/>
      <c r="G15" s="159"/>
      <c r="H15" s="160"/>
      <c r="I15" s="156"/>
      <c r="J15" s="161"/>
      <c r="K15" s="160"/>
      <c r="L15" s="156"/>
      <c r="M15" s="156"/>
      <c r="N15" s="156"/>
      <c r="O15" s="160"/>
      <c r="P15" s="156"/>
      <c r="Q15" s="156"/>
      <c r="R15" s="156"/>
      <c r="S15" s="164"/>
      <c r="T15" s="166"/>
      <c r="U15" s="166"/>
      <c r="V15" s="156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156"/>
      <c r="AH15" s="156"/>
      <c r="AI15" s="165"/>
    </row>
    <row r="16" spans="1:35" s="91" customFormat="1" ht="37.5" x14ac:dyDescent="0.3">
      <c r="A16" s="84" t="s">
        <v>173</v>
      </c>
      <c r="B16" s="85" t="s">
        <v>174</v>
      </c>
      <c r="C16" s="86" t="s">
        <v>150</v>
      </c>
      <c r="D16" s="87">
        <v>17089</v>
      </c>
      <c r="E16" s="87">
        <v>32359.647349372888</v>
      </c>
      <c r="F16" s="87">
        <f>'[1]НВВ индекс'!D36</f>
        <v>18048.755630080785</v>
      </c>
      <c r="G16" s="87">
        <f>'[1]НВВ индекс'!E36</f>
        <v>28434.246275263795</v>
      </c>
      <c r="H16" s="80">
        <f t="shared" si="3"/>
        <v>10385.49064518301</v>
      </c>
      <c r="I16" s="88">
        <f>'[1]НВВ индекс'!H36</f>
        <v>19209.725182595997</v>
      </c>
      <c r="J16" s="88">
        <f>'[1]НВВ индекс'!I36</f>
        <v>28573.969450000001</v>
      </c>
      <c r="K16" s="80">
        <f t="shared" ref="K16:K22" si="6">J16-I16</f>
        <v>9364.244267404003</v>
      </c>
      <c r="L16" s="88">
        <f>'[1]НВВ индекс'!S36</f>
        <v>19737.237835751072</v>
      </c>
      <c r="M16" s="88">
        <f>'[1]НВВ индекс'!T36</f>
        <v>33737.424780000008</v>
      </c>
      <c r="N16" s="156" t="s">
        <v>54</v>
      </c>
      <c r="O16" s="80">
        <f t="shared" ref="O16:O22" si="7">M16-L16</f>
        <v>14000.186944248937</v>
      </c>
      <c r="P16" s="88">
        <f>'[1]НВВ индекс'!X36</f>
        <v>20218.490959163311</v>
      </c>
      <c r="Q16" s="88">
        <f>'[1]НВВ индекс'!AA36</f>
        <v>54438.617859999998</v>
      </c>
      <c r="R16" s="88" t="s">
        <v>175</v>
      </c>
      <c r="S16" s="82">
        <f>Q16/P16-1</f>
        <v>1.6925163688008888</v>
      </c>
      <c r="T16" s="83">
        <f t="shared" si="5"/>
        <v>0.70932858289267209</v>
      </c>
      <c r="U16" s="83">
        <f t="shared" ref="U16:U20" si="8">Q16/P16-1</f>
        <v>1.6925163688008888</v>
      </c>
      <c r="V16" s="88">
        <v>33737.424780000008</v>
      </c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v>19468.434024214286</v>
      </c>
      <c r="AH16" s="88">
        <v>43072.091809999998</v>
      </c>
      <c r="AI16" s="165"/>
    </row>
    <row r="17" spans="1:35" s="91" customFormat="1" ht="18.75" customHeight="1" x14ac:dyDescent="0.3">
      <c r="A17" s="84" t="s">
        <v>176</v>
      </c>
      <c r="B17" s="85" t="s">
        <v>177</v>
      </c>
      <c r="C17" s="86" t="s">
        <v>150</v>
      </c>
      <c r="D17" s="87">
        <v>6398</v>
      </c>
      <c r="E17" s="87">
        <v>6573.4159260544966</v>
      </c>
      <c r="F17" s="87">
        <f>'[1]НВВ индекс'!D37</f>
        <v>6757.3256785801887</v>
      </c>
      <c r="G17" s="87">
        <f>'[1]НВВ индекс'!E37</f>
        <v>6527.2451552089678</v>
      </c>
      <c r="H17" s="80">
        <f t="shared" si="3"/>
        <v>-230.08052337122081</v>
      </c>
      <c r="I17" s="88">
        <f>'[1]НВВ индекс'!H37</f>
        <v>7191.9844179442434</v>
      </c>
      <c r="J17" s="88">
        <f>'[1]НВВ индекс'!I37</f>
        <v>7281.5297699999992</v>
      </c>
      <c r="K17" s="80">
        <f t="shared" si="6"/>
        <v>89.545352055755757</v>
      </c>
      <c r="L17" s="88">
        <f>'[1]НВВ индекс'!S37</f>
        <v>7389.4814016698074</v>
      </c>
      <c r="M17" s="88">
        <f>'[1]НВВ индекс'!T37</f>
        <v>10433.81755</v>
      </c>
      <c r="N17" s="156"/>
      <c r="O17" s="80">
        <f t="shared" si="7"/>
        <v>3044.3361483301924</v>
      </c>
      <c r="P17" s="88">
        <f>'[1]НВВ индекс'!X37</f>
        <v>7569.6591466280561</v>
      </c>
      <c r="Q17" s="88">
        <f>'[1]НВВ индекс'!AA37</f>
        <v>15139.104880000001</v>
      </c>
      <c r="R17" s="156" t="s">
        <v>54</v>
      </c>
      <c r="S17" s="82">
        <f>Q17/P17-1</f>
        <v>0.99997180675483821</v>
      </c>
      <c r="T17" s="83">
        <f t="shared" si="5"/>
        <v>0.41198238182753411</v>
      </c>
      <c r="U17" s="83">
        <f>Q17/P17-1</f>
        <v>0.99997180675483821</v>
      </c>
      <c r="V17" s="88">
        <v>10433.81755</v>
      </c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8">
        <v>7436.2514919303321</v>
      </c>
      <c r="AH17" s="88">
        <v>15294.107120000001</v>
      </c>
      <c r="AI17" s="165"/>
    </row>
    <row r="18" spans="1:35" s="91" customFormat="1" ht="56.25" x14ac:dyDescent="0.3">
      <c r="A18" s="84" t="s">
        <v>178</v>
      </c>
      <c r="B18" s="85" t="s">
        <v>179</v>
      </c>
      <c r="C18" s="86" t="s">
        <v>150</v>
      </c>
      <c r="D18" s="87">
        <v>4398</v>
      </c>
      <c r="E18" s="87">
        <v>5632.7860159712109</v>
      </c>
      <c r="F18" s="87">
        <f>'[1]НВВ индекс'!D38</f>
        <v>4645.0013026564029</v>
      </c>
      <c r="G18" s="87">
        <f>'[1]НВВ индекс'!E38</f>
        <v>6650.5785895459867</v>
      </c>
      <c r="H18" s="80">
        <f t="shared" si="3"/>
        <v>2005.5772868895838</v>
      </c>
      <c r="I18" s="88">
        <f>'[1]НВВ индекс'!H38</f>
        <v>4943.7867255577967</v>
      </c>
      <c r="J18" s="88">
        <f>'[1]НВВ индекс'!I38</f>
        <v>5665.5006300000005</v>
      </c>
      <c r="K18" s="80">
        <f t="shared" si="6"/>
        <v>721.71390444220378</v>
      </c>
      <c r="L18" s="88">
        <f>'[1]НВВ индекс'!S38</f>
        <v>5079.5466090252912</v>
      </c>
      <c r="M18" s="88">
        <f>'[1]НВВ индекс'!T38</f>
        <v>6664.7174300000006</v>
      </c>
      <c r="N18" s="156"/>
      <c r="O18" s="80">
        <f t="shared" si="7"/>
        <v>1585.1708209747094</v>
      </c>
      <c r="P18" s="88">
        <f>'[1]НВВ индекс'!X38</f>
        <v>5203.4012077008738</v>
      </c>
      <c r="Q18" s="88">
        <f>'[1]НВВ индекс'!AA38</f>
        <v>6942.0423700000001</v>
      </c>
      <c r="R18" s="156"/>
      <c r="S18" s="82">
        <f>Q18/P18-1</f>
        <v>0.33413551884601755</v>
      </c>
      <c r="T18" s="83">
        <f t="shared" si="5"/>
        <v>0.31206935244145462</v>
      </c>
      <c r="U18" s="83">
        <f t="shared" si="8"/>
        <v>0.33413551884601755</v>
      </c>
      <c r="V18" s="88">
        <v>6664.7174300000006</v>
      </c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8">
        <v>4641.3094973126863</v>
      </c>
      <c r="AH18" s="88">
        <v>7722.0285799999992</v>
      </c>
      <c r="AI18" s="165"/>
    </row>
    <row r="19" spans="1:35" s="91" customFormat="1" ht="24.75" customHeight="1" x14ac:dyDescent="0.3">
      <c r="A19" s="84" t="s">
        <v>180</v>
      </c>
      <c r="B19" s="85" t="s">
        <v>181</v>
      </c>
      <c r="C19" s="86" t="s">
        <v>150</v>
      </c>
      <c r="D19" s="87">
        <v>30434</v>
      </c>
      <c r="E19" s="87">
        <v>39453.318649207802</v>
      </c>
      <c r="F19" s="87">
        <f>'[1]НВВ индекс'!D39</f>
        <v>32143.240028432239</v>
      </c>
      <c r="G19" s="87">
        <f>'[1]НВВ индекс'!E39</f>
        <v>33391.157187906698</v>
      </c>
      <c r="H19" s="80">
        <f t="shared" si="3"/>
        <v>1247.9171594744585</v>
      </c>
      <c r="I19" s="88">
        <f>'[1]НВВ индекс'!H39</f>
        <v>34210.824285044568</v>
      </c>
      <c r="J19" s="88">
        <f>'[1]НВВ индекс'!I39</f>
        <v>34200.103030000006</v>
      </c>
      <c r="K19" s="80">
        <f t="shared" si="6"/>
        <v>-10.721255044561985</v>
      </c>
      <c r="L19" s="88">
        <f>'[1]НВВ индекс'!S39</f>
        <v>35150.277739671605</v>
      </c>
      <c r="M19" s="88">
        <f>'[1]НВВ индекс'!T39</f>
        <v>33443.416420000001</v>
      </c>
      <c r="N19" s="88"/>
      <c r="O19" s="80">
        <f t="shared" si="7"/>
        <v>-1706.8613196716033</v>
      </c>
      <c r="P19" s="88">
        <f>'[1]НВВ индекс'!X39</f>
        <v>36007.347056654929</v>
      </c>
      <c r="Q19" s="88">
        <f>'[1]НВВ индекс'!AA39</f>
        <v>34072.767349999995</v>
      </c>
      <c r="R19" s="88"/>
      <c r="S19" s="82">
        <f>Q19/P19-1</f>
        <v>-5.3727360241536681E-2</v>
      </c>
      <c r="T19" s="83">
        <f>M19/L19-1</f>
        <v>-4.8558971064549872E-2</v>
      </c>
      <c r="U19" s="83">
        <f>Q19/P19-1</f>
        <v>-5.3727360241536681E-2</v>
      </c>
      <c r="V19" s="88">
        <v>33443.416420000001</v>
      </c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8">
        <v>13243.341807500317</v>
      </c>
      <c r="AH19" s="88">
        <v>25859.696019999999</v>
      </c>
      <c r="AI19" s="165"/>
    </row>
    <row r="20" spans="1:35" s="91" customFormat="1" ht="47.25" x14ac:dyDescent="0.3">
      <c r="A20" s="84" t="s">
        <v>182</v>
      </c>
      <c r="B20" s="85" t="s">
        <v>183</v>
      </c>
      <c r="C20" s="86" t="s">
        <v>150</v>
      </c>
      <c r="D20" s="87"/>
      <c r="E20" s="87"/>
      <c r="F20" s="87"/>
      <c r="G20" s="87"/>
      <c r="H20" s="80"/>
      <c r="I20" s="88"/>
      <c r="J20" s="88"/>
      <c r="K20" s="80"/>
      <c r="L20" s="88">
        <f>[1]Смета!J24</f>
        <v>7419.5105539741862</v>
      </c>
      <c r="M20" s="88">
        <f>[1]Смета!K24</f>
        <v>21393.152750000001</v>
      </c>
      <c r="N20" s="88" t="s">
        <v>54</v>
      </c>
      <c r="O20" s="80"/>
      <c r="P20" s="88">
        <f>[1]Смета!N24</f>
        <v>7600.4204998341093</v>
      </c>
      <c r="Q20" s="88">
        <f>[1]Смета!O24</f>
        <v>10692.17172</v>
      </c>
      <c r="R20" s="88" t="s">
        <v>54</v>
      </c>
      <c r="S20" s="82">
        <f>Q20/P20-1</f>
        <v>0.40678686399435038</v>
      </c>
      <c r="T20" s="83">
        <f t="shared" si="5"/>
        <v>1.8833644206545368</v>
      </c>
      <c r="U20" s="83">
        <f t="shared" si="8"/>
        <v>0.40678686399435038</v>
      </c>
      <c r="V20" s="88">
        <v>21393.152750000001</v>
      </c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8">
        <v>8324.8391336773802</v>
      </c>
      <c r="AH20" s="88">
        <v>9461.0073199999988</v>
      </c>
      <c r="AI20" s="90" t="s">
        <v>54</v>
      </c>
    </row>
    <row r="21" spans="1:35" s="91" customFormat="1" ht="47.25" x14ac:dyDescent="0.3">
      <c r="A21" s="84" t="s">
        <v>184</v>
      </c>
      <c r="B21" s="85" t="s">
        <v>185</v>
      </c>
      <c r="C21" s="86" t="s">
        <v>150</v>
      </c>
      <c r="D21" s="87"/>
      <c r="E21" s="87"/>
      <c r="F21" s="87"/>
      <c r="G21" s="87"/>
      <c r="H21" s="80"/>
      <c r="I21" s="88"/>
      <c r="J21" s="88"/>
      <c r="K21" s="80"/>
      <c r="L21" s="88">
        <v>0</v>
      </c>
      <c r="M21" s="88">
        <v>6414.0137999999997</v>
      </c>
      <c r="N21" s="88" t="s">
        <v>186</v>
      </c>
      <c r="O21" s="80"/>
      <c r="P21" s="88">
        <v>0</v>
      </c>
      <c r="Q21" s="88">
        <f>[1]Смета!O209</f>
        <v>7377.4371799999999</v>
      </c>
      <c r="R21" s="88" t="s">
        <v>186</v>
      </c>
      <c r="S21" s="82" t="e">
        <f t="shared" ref="S21:S25" si="9">Q21/P21-1</f>
        <v>#DIV/0!</v>
      </c>
      <c r="T21" s="83"/>
      <c r="U21" s="89"/>
      <c r="V21" s="88">
        <v>6414.0137999999997</v>
      </c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8">
        <v>0</v>
      </c>
      <c r="AH21" s="88">
        <v>8193.69002</v>
      </c>
      <c r="AI21" s="90" t="s">
        <v>186</v>
      </c>
    </row>
    <row r="22" spans="1:35" s="91" customFormat="1" ht="47.25" x14ac:dyDescent="0.3">
      <c r="A22" s="84" t="s">
        <v>187</v>
      </c>
      <c r="B22" s="85" t="s">
        <v>188</v>
      </c>
      <c r="C22" s="86" t="s">
        <v>150</v>
      </c>
      <c r="D22" s="87"/>
      <c r="E22" s="87">
        <v>39978.451999999997</v>
      </c>
      <c r="F22" s="87"/>
      <c r="G22" s="87">
        <f>[1]Смета!D215</f>
        <v>41652.114000000001</v>
      </c>
      <c r="H22" s="80">
        <f t="shared" si="3"/>
        <v>41652.114000000001</v>
      </c>
      <c r="I22" s="88"/>
      <c r="J22" s="88">
        <f>[1]Смета!G215</f>
        <v>39919.788</v>
      </c>
      <c r="K22" s="80">
        <f t="shared" si="6"/>
        <v>39919.788</v>
      </c>
      <c r="L22" s="88"/>
      <c r="M22" s="88">
        <f>[1]Смета!K215</f>
        <v>40245.364999999998</v>
      </c>
      <c r="N22" s="88" t="s">
        <v>186</v>
      </c>
      <c r="O22" s="80">
        <f t="shared" si="7"/>
        <v>40245.364999999998</v>
      </c>
      <c r="P22" s="88"/>
      <c r="Q22" s="92">
        <f>[1]Смета!O215</f>
        <v>25301.028999999999</v>
      </c>
      <c r="R22" s="88" t="s">
        <v>186</v>
      </c>
      <c r="S22" s="82" t="e">
        <f t="shared" si="9"/>
        <v>#DIV/0!</v>
      </c>
      <c r="T22" s="83" t="e">
        <f t="shared" si="5"/>
        <v>#DIV/0!</v>
      </c>
      <c r="U22" s="89"/>
      <c r="V22" s="92">
        <v>40245.364999999998</v>
      </c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8">
        <v>0</v>
      </c>
      <c r="AH22" s="88">
        <v>25530.226999999999</v>
      </c>
      <c r="AI22" s="162" t="s">
        <v>186</v>
      </c>
    </row>
    <row r="23" spans="1:35" s="91" customFormat="1" ht="37.5" x14ac:dyDescent="0.3">
      <c r="A23" s="84" t="s">
        <v>189</v>
      </c>
      <c r="B23" s="85" t="s">
        <v>190</v>
      </c>
      <c r="C23" s="86" t="s">
        <v>150</v>
      </c>
      <c r="D23" s="87"/>
      <c r="E23" s="87"/>
      <c r="F23" s="87"/>
      <c r="G23" s="87"/>
      <c r="H23" s="80"/>
      <c r="I23" s="88"/>
      <c r="J23" s="88"/>
      <c r="K23" s="80"/>
      <c r="L23" s="88"/>
      <c r="M23" s="88"/>
      <c r="N23" s="88"/>
      <c r="O23" s="80"/>
      <c r="P23" s="88"/>
      <c r="Q23" s="92"/>
      <c r="R23" s="88"/>
      <c r="S23" s="82"/>
      <c r="T23" s="83"/>
      <c r="U23" s="89"/>
      <c r="V23" s="92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8">
        <v>0</v>
      </c>
      <c r="AH23" s="88">
        <v>1427.47</v>
      </c>
      <c r="AI23" s="163"/>
    </row>
    <row r="24" spans="1:35" s="91" customFormat="1" ht="47.25" x14ac:dyDescent="0.3">
      <c r="A24" s="84" t="s">
        <v>191</v>
      </c>
      <c r="B24" s="85" t="s">
        <v>192</v>
      </c>
      <c r="C24" s="86" t="s">
        <v>150</v>
      </c>
      <c r="D24" s="87"/>
      <c r="E24" s="87"/>
      <c r="F24" s="87"/>
      <c r="G24" s="87"/>
      <c r="H24" s="80"/>
      <c r="I24" s="88"/>
      <c r="J24" s="88"/>
      <c r="K24" s="80"/>
      <c r="L24" s="88">
        <f>[1]Смета!J214</f>
        <v>0</v>
      </c>
      <c r="M24" s="88">
        <f>[1]Смета!K214</f>
        <v>6523.3230000000003</v>
      </c>
      <c r="N24" s="88" t="s">
        <v>186</v>
      </c>
      <c r="O24" s="80"/>
      <c r="P24" s="88">
        <f>[1]Смета!N214</f>
        <v>0</v>
      </c>
      <c r="Q24" s="88">
        <f>[1]Смета!O214</f>
        <v>5669.2969999999996</v>
      </c>
      <c r="R24" s="88" t="s">
        <v>186</v>
      </c>
      <c r="S24" s="82" t="e">
        <f t="shared" si="9"/>
        <v>#DIV/0!</v>
      </c>
      <c r="T24" s="83"/>
      <c r="U24" s="83" t="e">
        <f t="shared" ref="U24" si="10">Q24/P24-1</f>
        <v>#DIV/0!</v>
      </c>
      <c r="V24" s="88">
        <v>6523.3230000000003</v>
      </c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8">
        <v>0</v>
      </c>
      <c r="AH24" s="88">
        <v>5986.5659999999998</v>
      </c>
      <c r="AI24" s="90" t="s">
        <v>186</v>
      </c>
    </row>
    <row r="25" spans="1:35" s="91" customFormat="1" ht="63" x14ac:dyDescent="0.3">
      <c r="A25" s="84" t="s">
        <v>193</v>
      </c>
      <c r="B25" s="85" t="s">
        <v>194</v>
      </c>
      <c r="C25" s="86" t="s">
        <v>150</v>
      </c>
      <c r="D25" s="87">
        <v>17035</v>
      </c>
      <c r="E25" s="87">
        <v>31677.617286693479</v>
      </c>
      <c r="F25" s="87" t="e">
        <f>'[1]НВВ индекс'!D46-расшифровки!#REF!</f>
        <v>#REF!</v>
      </c>
      <c r="G25" s="87" t="e">
        <f>'[1]НВВ индекс'!E46-расшифровки!#REF!</f>
        <v>#REF!</v>
      </c>
      <c r="H25" s="80" t="e">
        <f t="shared" ref="H25" si="11">G25-F25</f>
        <v>#REF!</v>
      </c>
      <c r="I25" s="88" t="e">
        <f>'[1]НВВ индекс'!H46-расшифровки!#REF!</f>
        <v>#REF!</v>
      </c>
      <c r="J25" s="93" t="e">
        <f>'[1]НВВ индекс'!I46-расшифровки!#REF!</f>
        <v>#REF!</v>
      </c>
      <c r="K25" s="80" t="e">
        <f t="shared" ref="K25" si="12">J25-I25</f>
        <v>#REF!</v>
      </c>
      <c r="L25" s="88" t="e">
        <f>'[1]НВВ индекс'!S40-L21-#REF!-#REF!-L24-L20</f>
        <v>#REF!</v>
      </c>
      <c r="M25" s="88" t="e">
        <f>'[1]НВВ индекс'!T40-M21-#REF!-#REF!-M24-M20</f>
        <v>#REF!</v>
      </c>
      <c r="N25" s="88" t="s">
        <v>54</v>
      </c>
      <c r="O25" s="80" t="e">
        <f t="shared" ref="O25" si="13">M25-L25</f>
        <v>#REF!</v>
      </c>
      <c r="P25" s="88">
        <f>'[1]1.1.3.3.15'!H8+'[1]1.1.3.3.15'!H10+'[1]1.1.3.3.15'!H14+'[1]1.1.3.3.15'!H15+'[1]1.1.3.3.15'!H16+'[1]1.1.3.3.15'!H17+'[1]1.1.3.3.15'!H18+'[1]1.1.3.3.15'!H20</f>
        <v>5273.2058168992262</v>
      </c>
      <c r="Q25" s="88">
        <f>'[1]1.1.3.3.15'!I8+'[1]1.1.3.3.15'!I10+'[1]1.1.3.3.15'!I14+'[1]1.1.3.3.15'!I15+'[1]1.1.3.3.15'!I16+'[1]1.1.3.3.15'!I17+'[1]1.1.3.3.15'!I18+'[1]1.1.3.3.15'!I20+'[1]1.1.3.3.15'!I27+'[1]1.1.3.3.15'!I28+'[1]1.1.3.3.15'!I29+'[1]1.1.3.3.15'!I30+'[1]1.1.3.3.15'!I31+'[1]1.1.3.3.15'!I32+'[1]1.1.3.3.15'!I33+'[1]1.1.3.3.15'!I35+'[1]1.1.3.3.15'!I36+'[1]1.1.3.3.15'!I37</f>
        <v>12887.205569999998</v>
      </c>
      <c r="R25" s="88" t="s">
        <v>195</v>
      </c>
      <c r="S25" s="82">
        <f t="shared" si="9"/>
        <v>1.4439033896040852</v>
      </c>
      <c r="T25" s="83" t="e">
        <f t="shared" ref="T25" si="14">M25/L25-1</f>
        <v>#REF!</v>
      </c>
      <c r="U25" s="94" t="s">
        <v>196</v>
      </c>
      <c r="V25" s="88">
        <v>6411.0604100000019</v>
      </c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v>9376.5856961729078</v>
      </c>
      <c r="AH25" s="88">
        <v>23710.779860000002</v>
      </c>
      <c r="AI25" s="90" t="s">
        <v>195</v>
      </c>
    </row>
    <row r="26" spans="1:35" s="91" customFormat="1" ht="25.5" customHeight="1" x14ac:dyDescent="0.3">
      <c r="A26" s="95"/>
      <c r="B26" s="96"/>
      <c r="C26" s="97"/>
      <c r="D26" s="98"/>
      <c r="E26" s="98"/>
      <c r="F26" s="98"/>
      <c r="G26" s="98"/>
      <c r="H26" s="99"/>
      <c r="I26" s="100"/>
      <c r="J26" s="100"/>
      <c r="K26" s="99"/>
      <c r="L26" s="100"/>
      <c r="M26" s="100"/>
      <c r="N26" s="100"/>
      <c r="O26" s="99"/>
      <c r="P26" s="100"/>
      <c r="Q26" s="100"/>
      <c r="R26" s="100"/>
      <c r="S26" s="99"/>
      <c r="T26" s="101"/>
      <c r="V26" s="100"/>
      <c r="AG26" s="100"/>
      <c r="AH26" s="100"/>
      <c r="AI26" s="100"/>
    </row>
    <row r="27" spans="1:35" s="104" customFormat="1" ht="18.75" x14ac:dyDescent="0.3">
      <c r="A27" s="102"/>
      <c r="B27" s="102"/>
      <c r="C27" s="103"/>
      <c r="D27" s="102"/>
      <c r="E27" s="102"/>
      <c r="Q27" s="105"/>
      <c r="AH27" s="105"/>
    </row>
    <row r="28" spans="1:35" s="72" customFormat="1" ht="25.5" customHeight="1" x14ac:dyDescent="0.3">
      <c r="A28" s="152" t="s">
        <v>197</v>
      </c>
      <c r="B28" s="152"/>
      <c r="C28" s="152"/>
      <c r="D28" s="152"/>
      <c r="E28" s="152"/>
    </row>
    <row r="29" spans="1:35" s="74" customFormat="1" ht="26.25" customHeight="1" x14ac:dyDescent="0.25">
      <c r="A29" s="153" t="s">
        <v>13</v>
      </c>
      <c r="B29" s="154" t="s">
        <v>14</v>
      </c>
      <c r="C29" s="154" t="s">
        <v>15</v>
      </c>
      <c r="D29" s="153" t="s">
        <v>16</v>
      </c>
      <c r="E29" s="155"/>
      <c r="F29" s="153" t="s">
        <v>18</v>
      </c>
      <c r="G29" s="155"/>
      <c r="H29" s="153" t="s">
        <v>158</v>
      </c>
      <c r="I29" s="153" t="s">
        <v>19</v>
      </c>
      <c r="J29" s="155"/>
      <c r="K29" s="153" t="s">
        <v>158</v>
      </c>
      <c r="L29" s="153" t="s">
        <v>20</v>
      </c>
      <c r="M29" s="155"/>
      <c r="N29" s="106"/>
      <c r="O29" s="153" t="s">
        <v>158</v>
      </c>
      <c r="P29" s="153" t="s">
        <v>21</v>
      </c>
      <c r="Q29" s="155"/>
      <c r="R29" s="155" t="s">
        <v>159</v>
      </c>
      <c r="S29" s="153" t="s">
        <v>158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153" t="s">
        <v>22</v>
      </c>
      <c r="AH29" s="155"/>
      <c r="AI29" s="155" t="s">
        <v>159</v>
      </c>
    </row>
    <row r="30" spans="1:35" s="74" customFormat="1" ht="15.75" customHeight="1" x14ac:dyDescent="0.25">
      <c r="A30" s="153"/>
      <c r="B30" s="154"/>
      <c r="C30" s="154"/>
      <c r="D30" s="153" t="s">
        <v>23</v>
      </c>
      <c r="E30" s="154" t="s">
        <v>24</v>
      </c>
      <c r="F30" s="153" t="s">
        <v>23</v>
      </c>
      <c r="G30" s="154" t="s">
        <v>24</v>
      </c>
      <c r="H30" s="153"/>
      <c r="I30" s="153" t="s">
        <v>23</v>
      </c>
      <c r="J30" s="154" t="s">
        <v>24</v>
      </c>
      <c r="K30" s="153"/>
      <c r="L30" s="153" t="s">
        <v>23</v>
      </c>
      <c r="M30" s="154" t="s">
        <v>24</v>
      </c>
      <c r="N30" s="73"/>
      <c r="O30" s="153"/>
      <c r="P30" s="153" t="s">
        <v>23</v>
      </c>
      <c r="Q30" s="154" t="s">
        <v>24</v>
      </c>
      <c r="R30" s="155"/>
      <c r="S30" s="153"/>
      <c r="T30" s="73"/>
      <c r="U30" s="73"/>
      <c r="V30" s="154" t="s">
        <v>24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153" t="s">
        <v>23</v>
      </c>
      <c r="AH30" s="154" t="s">
        <v>24</v>
      </c>
      <c r="AI30" s="155"/>
    </row>
    <row r="31" spans="1:35" s="74" customFormat="1" ht="15.75" x14ac:dyDescent="0.25">
      <c r="A31" s="153"/>
      <c r="B31" s="154"/>
      <c r="C31" s="154"/>
      <c r="D31" s="153"/>
      <c r="E31" s="154"/>
      <c r="F31" s="153"/>
      <c r="G31" s="154"/>
      <c r="H31" s="153"/>
      <c r="I31" s="153"/>
      <c r="J31" s="154"/>
      <c r="K31" s="153"/>
      <c r="L31" s="153"/>
      <c r="M31" s="154"/>
      <c r="N31" s="73"/>
      <c r="O31" s="153"/>
      <c r="P31" s="153"/>
      <c r="Q31" s="154"/>
      <c r="R31" s="155"/>
      <c r="S31" s="153"/>
      <c r="T31" s="73"/>
      <c r="U31" s="73"/>
      <c r="V31" s="154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153"/>
      <c r="AH31" s="154"/>
      <c r="AI31" s="155"/>
    </row>
    <row r="32" spans="1:35" s="78" customFormat="1" ht="18.75" x14ac:dyDescent="0.3">
      <c r="A32" s="75">
        <v>1</v>
      </c>
      <c r="B32" s="75">
        <v>2</v>
      </c>
      <c r="C32" s="76">
        <v>3</v>
      </c>
      <c r="D32" s="75">
        <v>4</v>
      </c>
      <c r="E32" s="75">
        <v>5</v>
      </c>
      <c r="F32" s="75">
        <v>4</v>
      </c>
      <c r="G32" s="75">
        <v>5</v>
      </c>
      <c r="H32" s="153"/>
      <c r="I32" s="75">
        <v>4</v>
      </c>
      <c r="J32" s="75">
        <v>5</v>
      </c>
      <c r="K32" s="153"/>
      <c r="L32" s="75">
        <v>4</v>
      </c>
      <c r="M32" s="75">
        <v>5</v>
      </c>
      <c r="N32" s="75"/>
      <c r="O32" s="153"/>
      <c r="P32" s="75">
        <v>4</v>
      </c>
      <c r="Q32" s="75">
        <v>5</v>
      </c>
      <c r="R32" s="75">
        <v>6</v>
      </c>
      <c r="S32" s="153"/>
      <c r="T32" s="77"/>
      <c r="U32" s="77"/>
      <c r="V32" s="75">
        <v>5</v>
      </c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5">
        <v>4</v>
      </c>
      <c r="AH32" s="75">
        <v>5</v>
      </c>
      <c r="AI32" s="75">
        <v>6</v>
      </c>
    </row>
    <row r="33" spans="1:35" s="78" customFormat="1" ht="51" customHeight="1" x14ac:dyDescent="0.3">
      <c r="A33" s="75" t="s">
        <v>102</v>
      </c>
      <c r="B33" s="75" t="s">
        <v>198</v>
      </c>
      <c r="C33" s="76" t="s">
        <v>11</v>
      </c>
      <c r="D33" s="79">
        <f>SUM(D34:D41)</f>
        <v>873683.1</v>
      </c>
      <c r="E33" s="79">
        <f>SUM(E34:E41)-E41</f>
        <v>6663183.1001035208</v>
      </c>
      <c r="F33" s="79">
        <f>SUM(F34:F37)</f>
        <v>1208690.1884999999</v>
      </c>
      <c r="G33" s="79" t="e">
        <f>SUM(G34:G37)</f>
        <v>#REF!</v>
      </c>
      <c r="H33" s="80" t="e">
        <f>G33-F33</f>
        <v>#REF!</v>
      </c>
      <c r="I33" s="81">
        <f>SUM(I34:I37)</f>
        <v>864547.94343433459</v>
      </c>
      <c r="J33" s="81" t="e">
        <f>SUM(J34:J37)</f>
        <v>#REF!</v>
      </c>
      <c r="K33" s="80" t="e">
        <f t="shared" ref="K33:K41" si="15">J33-I33</f>
        <v>#REF!</v>
      </c>
      <c r="L33" s="81">
        <f>SUM(L34:L37)</f>
        <v>820186.77173254243</v>
      </c>
      <c r="M33" s="81" t="e">
        <f>SUM(M34:M37)</f>
        <v>#REF!</v>
      </c>
      <c r="N33" s="81"/>
      <c r="O33" s="80" t="e">
        <f t="shared" ref="O33:O41" si="16">M33-L33</f>
        <v>#REF!</v>
      </c>
      <c r="P33" s="81">
        <f>SUM(P34:P37)</f>
        <v>911998.4353942289</v>
      </c>
      <c r="Q33" s="81">
        <f>SUM(Q34:Q37)</f>
        <v>2658584.92117</v>
      </c>
      <c r="R33" s="81"/>
      <c r="S33" s="80"/>
      <c r="T33" s="83"/>
      <c r="U33" s="83">
        <f t="shared" ref="U33:U35" si="17">Q33/P33-1</f>
        <v>1.9151200462539997</v>
      </c>
      <c r="V33" s="81">
        <v>1436876.1562700002</v>
      </c>
      <c r="W33" s="77"/>
      <c r="X33" s="77"/>
      <c r="Y33" s="77" t="s">
        <v>199</v>
      </c>
      <c r="Z33" s="77"/>
      <c r="AA33" s="77"/>
      <c r="AB33" s="77"/>
      <c r="AC33" s="77"/>
      <c r="AD33" s="77"/>
      <c r="AE33" s="77"/>
      <c r="AF33" s="77"/>
      <c r="AG33" s="81">
        <f>SUM(AG34:AG37)</f>
        <v>932099.41094235633</v>
      </c>
      <c r="AH33" s="81">
        <f>SUM(AH34:AH37)</f>
        <v>2577568.8395800004</v>
      </c>
      <c r="AI33" s="81"/>
    </row>
    <row r="34" spans="1:35" s="78" customFormat="1" ht="174.75" customHeight="1" x14ac:dyDescent="0.3">
      <c r="A34" s="107" t="s">
        <v>200</v>
      </c>
      <c r="B34" s="85" t="s">
        <v>201</v>
      </c>
      <c r="C34" s="86" t="s">
        <v>150</v>
      </c>
      <c r="D34" s="87">
        <v>607685</v>
      </c>
      <c r="E34" s="87">
        <v>600829.72100000002</v>
      </c>
      <c r="F34" s="87">
        <f>'[1]НВВ индекс'!D52</f>
        <v>601608.19999999995</v>
      </c>
      <c r="G34" s="87">
        <f>'[1]НВВ индекс'!E52</f>
        <v>553573.35699999996</v>
      </c>
      <c r="H34" s="80">
        <f t="shared" ref="H34:H41" si="18">G34-F34</f>
        <v>-48034.842999999993</v>
      </c>
      <c r="I34" s="88">
        <f>'[1]НВВ индекс'!H52</f>
        <v>627558.01000000013</v>
      </c>
      <c r="J34" s="88">
        <f>'[1]НВВ индекс'!I52</f>
        <v>565002.75100000005</v>
      </c>
      <c r="K34" s="80">
        <f t="shared" si="15"/>
        <v>-62555.259000000078</v>
      </c>
      <c r="L34" s="88">
        <f>'[1]НВВ индекс'!S52</f>
        <v>665382.27999999991</v>
      </c>
      <c r="M34" s="88">
        <f>'[1]НВВ индекс'!T52</f>
        <v>660668.64899999998</v>
      </c>
      <c r="N34" s="88"/>
      <c r="O34" s="80">
        <f t="shared" si="16"/>
        <v>-4713.6309999999357</v>
      </c>
      <c r="P34" s="88">
        <f>'[1]НВВ индекс'!X52</f>
        <v>857504.978</v>
      </c>
      <c r="Q34" s="88">
        <f>'[1]НВВ индекс'!AA52</f>
        <v>784656.19900000002</v>
      </c>
      <c r="R34" s="88"/>
      <c r="S34" s="82">
        <f>Q34/P34-1</f>
        <v>-8.4954351133807671E-2</v>
      </c>
      <c r="T34" s="83">
        <f>M34/L34-1</f>
        <v>-7.084094574926092E-3</v>
      </c>
      <c r="U34" s="83">
        <f t="shared" si="17"/>
        <v>-8.4954351133807671E-2</v>
      </c>
      <c r="V34" s="88">
        <v>660668.64899999998</v>
      </c>
      <c r="W34" s="77"/>
      <c r="X34" s="77"/>
      <c r="Y34" s="108" t="e">
        <f>Y35+#REF!+Y36+Y37+Y41+#REF!</f>
        <v>#REF!</v>
      </c>
      <c r="Z34" s="109"/>
      <c r="AA34" s="77"/>
      <c r="AB34" s="77"/>
      <c r="AC34" s="77"/>
      <c r="AD34" s="77"/>
      <c r="AE34" s="77"/>
      <c r="AF34" s="77"/>
      <c r="AG34" s="88">
        <v>915073.37494235637</v>
      </c>
      <c r="AH34" s="88">
        <v>844779.7</v>
      </c>
      <c r="AI34" s="90" t="s">
        <v>231</v>
      </c>
    </row>
    <row r="35" spans="1:35" s="91" customFormat="1" ht="51" customHeight="1" x14ac:dyDescent="0.3">
      <c r="A35" s="107" t="s">
        <v>202</v>
      </c>
      <c r="B35" s="85" t="s">
        <v>203</v>
      </c>
      <c r="C35" s="86" t="s">
        <v>150</v>
      </c>
      <c r="D35" s="87">
        <v>7354</v>
      </c>
      <c r="E35" s="87">
        <v>6294.2844017105945</v>
      </c>
      <c r="F35" s="87">
        <v>6950.9714999999997</v>
      </c>
      <c r="G35" s="87">
        <v>6749.6372689262498</v>
      </c>
      <c r="H35" s="80">
        <f t="shared" si="18"/>
        <v>-201.33423107374983</v>
      </c>
      <c r="I35" s="88">
        <f>'[1]НВВ индекс'!H65</f>
        <v>7229.04</v>
      </c>
      <c r="J35" s="88">
        <f>'[1]НВВ индекс'!I65</f>
        <v>8675.5647500000014</v>
      </c>
      <c r="K35" s="80">
        <f t="shared" si="15"/>
        <v>1446.5247500000014</v>
      </c>
      <c r="L35" s="88">
        <f>'[1]НВВ индекс'!S65</f>
        <v>7229</v>
      </c>
      <c r="M35" s="88">
        <f>'[1]НВВ индекс'!T65</f>
        <v>6892.9344099999998</v>
      </c>
      <c r="N35" s="88"/>
      <c r="O35" s="80">
        <f t="shared" si="16"/>
        <v>-336.06559000000016</v>
      </c>
      <c r="P35" s="88">
        <f>'[1]НВВ индекс'!X65</f>
        <v>9267.0091199999988</v>
      </c>
      <c r="Q35" s="88">
        <f>'[1]НВВ индекс'!AA65</f>
        <v>8460.5464499999998</v>
      </c>
      <c r="R35" s="88"/>
      <c r="S35" s="82">
        <f t="shared" ref="S35:S36" si="19">Q35/P35-1</f>
        <v>-8.7025129635353027E-2</v>
      </c>
      <c r="T35" s="83">
        <f>M35/L35-1</f>
        <v>-4.6488530917139337E-2</v>
      </c>
      <c r="U35" s="83">
        <f t="shared" si="17"/>
        <v>-8.7025129635353027E-2</v>
      </c>
      <c r="V35" s="88">
        <v>6892.9344099999998</v>
      </c>
      <c r="W35" s="89"/>
      <c r="X35" s="89"/>
      <c r="Y35" s="110">
        <v>397.65600000000001</v>
      </c>
      <c r="Z35" s="109" t="s">
        <v>204</v>
      </c>
      <c r="AA35" s="89"/>
      <c r="AB35" s="89"/>
      <c r="AC35" s="89"/>
      <c r="AD35" s="89"/>
      <c r="AE35" s="89"/>
      <c r="AF35" s="89"/>
      <c r="AG35" s="88">
        <v>7505.5784000000003</v>
      </c>
      <c r="AH35" s="88">
        <v>8555.301660000001</v>
      </c>
      <c r="AI35" s="90" t="s">
        <v>205</v>
      </c>
    </row>
    <row r="36" spans="1:35" s="91" customFormat="1" ht="150" customHeight="1" x14ac:dyDescent="0.3">
      <c r="A36" s="107" t="s">
        <v>206</v>
      </c>
      <c r="B36" s="85" t="s">
        <v>207</v>
      </c>
      <c r="C36" s="86" t="s">
        <v>150</v>
      </c>
      <c r="D36" s="87">
        <v>67000</v>
      </c>
      <c r="E36" s="87">
        <v>924859.92154655815</v>
      </c>
      <c r="F36" s="87">
        <f>'[1]НВВ индекс'!D70</f>
        <v>88000</v>
      </c>
      <c r="G36" s="87">
        <f>'[1]НВВ индекс'!E70</f>
        <v>906184.00430000003</v>
      </c>
      <c r="H36" s="80">
        <f t="shared" si="18"/>
        <v>818184.00430000003</v>
      </c>
      <c r="I36" s="88">
        <f>'[1]НВВ индекс'!H70</f>
        <v>94000</v>
      </c>
      <c r="J36" s="88">
        <f>'[1]НВВ индекс'!I70</f>
        <v>880333.35600000003</v>
      </c>
      <c r="K36" s="80">
        <f t="shared" si="15"/>
        <v>786333.35600000003</v>
      </c>
      <c r="L36" s="88">
        <f>'[1]НВВ индекс'!S70</f>
        <v>107700</v>
      </c>
      <c r="M36" s="88">
        <f>'[1]НВВ индекс'!T70</f>
        <v>939441.36699999997</v>
      </c>
      <c r="N36" s="88" t="s">
        <v>208</v>
      </c>
      <c r="O36" s="80">
        <f t="shared" si="16"/>
        <v>831741.36699999997</v>
      </c>
      <c r="P36" s="88">
        <f>'[1]НВВ индекс'!X70</f>
        <v>9030.7999999999993</v>
      </c>
      <c r="Q36" s="88">
        <f>'[1]НВВ индекс'!AA70+'[1]1.2.12.4'!H29</f>
        <v>716233.87439999986</v>
      </c>
      <c r="R36" s="88" t="s">
        <v>209</v>
      </c>
      <c r="S36" s="82">
        <f t="shared" si="19"/>
        <v>78.310124728706199</v>
      </c>
      <c r="T36" s="83">
        <f t="shared" ref="T36:T41" si="20">M36/L36-1</f>
        <v>7.7227610677808727</v>
      </c>
      <c r="U36" s="83">
        <f>Q36/P36-1</f>
        <v>78.310124728706199</v>
      </c>
      <c r="V36" s="88">
        <v>939441.36699999997</v>
      </c>
      <c r="W36" s="89"/>
      <c r="X36" s="89"/>
      <c r="Y36" s="110">
        <v>359.64499999999998</v>
      </c>
      <c r="Z36" s="109" t="s">
        <v>210</v>
      </c>
      <c r="AA36" s="89"/>
      <c r="AB36" s="89"/>
      <c r="AC36" s="89"/>
      <c r="AD36" s="89"/>
      <c r="AE36" s="89"/>
      <c r="AF36" s="89"/>
      <c r="AG36" s="88">
        <v>9520.4575999999997</v>
      </c>
      <c r="AH36" s="88">
        <v>444671.89241999993</v>
      </c>
      <c r="AI36" s="90" t="s">
        <v>211</v>
      </c>
    </row>
    <row r="37" spans="1:35" s="91" customFormat="1" ht="100.5" customHeight="1" x14ac:dyDescent="0.3">
      <c r="A37" s="107" t="s">
        <v>212</v>
      </c>
      <c r="B37" s="85" t="s">
        <v>213</v>
      </c>
      <c r="C37" s="86" t="s">
        <v>150</v>
      </c>
      <c r="D37" s="87">
        <v>191644.1</v>
      </c>
      <c r="E37" s="87">
        <v>5131199.1731552528</v>
      </c>
      <c r="F37" s="87">
        <f>'[1]НВВ индекс'!D67</f>
        <v>512131.01699999999</v>
      </c>
      <c r="G37" s="87" t="e">
        <f>'[1]НВВ индекс'!E67+Y34*1000</f>
        <v>#REF!</v>
      </c>
      <c r="H37" s="80" t="e">
        <f t="shared" si="18"/>
        <v>#REF!</v>
      </c>
      <c r="I37" s="88">
        <f>'[1]НВВ индекс'!H67</f>
        <v>135760.89343433449</v>
      </c>
      <c r="J37" s="88" t="e">
        <f>'[1]НВВ индекс'!I67+#REF!*1000</f>
        <v>#REF!</v>
      </c>
      <c r="K37" s="80" t="e">
        <f t="shared" si="15"/>
        <v>#REF!</v>
      </c>
      <c r="L37" s="88">
        <f>'[1]НВВ индекс'!S67</f>
        <v>39875.491732542476</v>
      </c>
      <c r="M37" s="88" t="e">
        <f>'[1]НВВ индекс'!T67+#REF!*1000</f>
        <v>#REF!</v>
      </c>
      <c r="N37" s="88" t="s">
        <v>214</v>
      </c>
      <c r="O37" s="80" t="e">
        <f t="shared" si="16"/>
        <v>#REF!</v>
      </c>
      <c r="P37" s="88">
        <f>'[1]НВВ индекс'!X67-'[1]1.2.12.4'!G12-'[1]1.2.12.4'!G25</f>
        <v>36195.648274228908</v>
      </c>
      <c r="Q37" s="88">
        <f>'[1]НВВ индекс'!AA67-'[1]1.2.12.4'!H25-'[1]1.2.12.4'!H28-'[1]1.2.12.4'!H29-'[1]1.2.12.4'!H12</f>
        <v>1149234.3013200001</v>
      </c>
      <c r="R37" s="88" t="s">
        <v>215</v>
      </c>
      <c r="S37" s="82">
        <f>Q37/P37-1</f>
        <v>30.750620754546571</v>
      </c>
      <c r="T37" s="83" t="e">
        <f t="shared" si="20"/>
        <v>#REF!</v>
      </c>
      <c r="U37" s="83">
        <f>Q37/P37-1</f>
        <v>30.750620754546571</v>
      </c>
      <c r="V37" s="88">
        <v>-170126.79414000001</v>
      </c>
      <c r="W37" s="89"/>
      <c r="X37" s="89"/>
      <c r="Y37" s="108">
        <v>75.846363999999994</v>
      </c>
      <c r="Z37" s="109" t="s">
        <v>216</v>
      </c>
      <c r="AA37" s="89"/>
      <c r="AB37" s="89"/>
      <c r="AC37" s="89"/>
      <c r="AD37" s="89"/>
      <c r="AE37" s="89"/>
      <c r="AF37" s="89"/>
      <c r="AG37" s="88">
        <v>-4.7293724492192268E-11</v>
      </c>
      <c r="AH37" s="88">
        <v>1279561.9455000001</v>
      </c>
      <c r="AI37" s="90" t="s">
        <v>217</v>
      </c>
    </row>
    <row r="38" spans="1:35" s="122" customFormat="1" ht="101.25" customHeight="1" x14ac:dyDescent="0.35">
      <c r="A38" s="107" t="s">
        <v>218</v>
      </c>
      <c r="B38" s="111" t="s">
        <v>219</v>
      </c>
      <c r="C38" s="112" t="s">
        <v>150</v>
      </c>
      <c r="D38" s="113"/>
      <c r="E38" s="113"/>
      <c r="F38" s="113"/>
      <c r="G38" s="113"/>
      <c r="H38" s="114"/>
      <c r="I38" s="115"/>
      <c r="J38" s="115"/>
      <c r="K38" s="114"/>
      <c r="L38" s="115"/>
      <c r="M38" s="115"/>
      <c r="N38" s="115"/>
      <c r="O38" s="114"/>
      <c r="P38" s="115"/>
      <c r="Q38" s="115"/>
      <c r="R38" s="115"/>
      <c r="S38" s="116"/>
      <c r="T38" s="117"/>
      <c r="U38" s="117"/>
      <c r="V38" s="115"/>
      <c r="W38" s="118"/>
      <c r="X38" s="118"/>
      <c r="Y38" s="119"/>
      <c r="Z38" s="120"/>
      <c r="AA38" s="118"/>
      <c r="AB38" s="118"/>
      <c r="AC38" s="118"/>
      <c r="AD38" s="118"/>
      <c r="AE38" s="118"/>
      <c r="AF38" s="118"/>
      <c r="AG38" s="115">
        <v>0</v>
      </c>
      <c r="AH38" s="115">
        <v>395643.89684</v>
      </c>
      <c r="AI38" s="121" t="s">
        <v>220</v>
      </c>
    </row>
    <row r="39" spans="1:35" s="122" customFormat="1" ht="45" x14ac:dyDescent="0.35">
      <c r="A39" s="107" t="s">
        <v>221</v>
      </c>
      <c r="B39" s="111" t="s">
        <v>222</v>
      </c>
      <c r="C39" s="112" t="s">
        <v>150</v>
      </c>
      <c r="D39" s="113"/>
      <c r="E39" s="113"/>
      <c r="F39" s="113"/>
      <c r="G39" s="113"/>
      <c r="H39" s="114"/>
      <c r="I39" s="115"/>
      <c r="J39" s="115"/>
      <c r="K39" s="114"/>
      <c r="L39" s="115"/>
      <c r="M39" s="115"/>
      <c r="N39" s="115"/>
      <c r="O39" s="114"/>
      <c r="P39" s="115"/>
      <c r="Q39" s="115"/>
      <c r="R39" s="115"/>
      <c r="S39" s="116"/>
      <c r="T39" s="117"/>
      <c r="U39" s="117"/>
      <c r="V39" s="115"/>
      <c r="W39" s="118"/>
      <c r="X39" s="118"/>
      <c r="Y39" s="119"/>
      <c r="Z39" s="120"/>
      <c r="AA39" s="118"/>
      <c r="AB39" s="118"/>
      <c r="AC39" s="118"/>
      <c r="AD39" s="118"/>
      <c r="AE39" s="118"/>
      <c r="AF39" s="118"/>
      <c r="AG39" s="115">
        <v>0</v>
      </c>
      <c r="AH39" s="115">
        <v>37344.521000000001</v>
      </c>
      <c r="AI39" s="121" t="s">
        <v>186</v>
      </c>
    </row>
    <row r="40" spans="1:35" s="122" customFormat="1" ht="62.25" customHeight="1" x14ac:dyDescent="0.35">
      <c r="A40" s="107" t="s">
        <v>223</v>
      </c>
      <c r="B40" s="111" t="s">
        <v>224</v>
      </c>
      <c r="C40" s="112" t="s">
        <v>150</v>
      </c>
      <c r="D40" s="113"/>
      <c r="E40" s="113"/>
      <c r="F40" s="113"/>
      <c r="G40" s="113"/>
      <c r="H40" s="114"/>
      <c r="I40" s="115"/>
      <c r="J40" s="115"/>
      <c r="K40" s="114"/>
      <c r="L40" s="115"/>
      <c r="M40" s="115"/>
      <c r="N40" s="115"/>
      <c r="O40" s="114"/>
      <c r="P40" s="115"/>
      <c r="Q40" s="115"/>
      <c r="R40" s="115"/>
      <c r="S40" s="116"/>
      <c r="T40" s="117"/>
      <c r="U40" s="117"/>
      <c r="V40" s="115"/>
      <c r="W40" s="118"/>
      <c r="X40" s="118"/>
      <c r="Y40" s="119"/>
      <c r="Z40" s="120"/>
      <c r="AA40" s="118"/>
      <c r="AB40" s="118"/>
      <c r="AC40" s="118"/>
      <c r="AD40" s="118"/>
      <c r="AE40" s="118"/>
      <c r="AF40" s="118"/>
      <c r="AG40" s="115">
        <v>0</v>
      </c>
      <c r="AH40" s="115">
        <v>715050.19920999999</v>
      </c>
      <c r="AI40" s="121" t="s">
        <v>225</v>
      </c>
    </row>
    <row r="41" spans="1:35" s="124" customFormat="1" ht="72" customHeight="1" x14ac:dyDescent="0.35">
      <c r="A41" s="123" t="s">
        <v>226</v>
      </c>
      <c r="B41" s="111" t="s">
        <v>227</v>
      </c>
      <c r="C41" s="112" t="s">
        <v>150</v>
      </c>
      <c r="D41" s="113"/>
      <c r="E41" s="113">
        <v>4829063.3295005476</v>
      </c>
      <c r="F41" s="113">
        <f>[1]Смета!C296</f>
        <v>359645.27</v>
      </c>
      <c r="G41" s="113">
        <f>[1]Смета!D296+Y36*1000</f>
        <v>361012.60302576987</v>
      </c>
      <c r="H41" s="114">
        <f t="shared" si="18"/>
        <v>1367.3330257698544</v>
      </c>
      <c r="I41" s="115">
        <f>[1]Смета!F296</f>
        <v>55824.4</v>
      </c>
      <c r="J41" s="115">
        <f>[1]Смета!G296</f>
        <v>158.53848000000016</v>
      </c>
      <c r="K41" s="114">
        <f t="shared" si="15"/>
        <v>-55665.861519999999</v>
      </c>
      <c r="L41" s="115">
        <f>[1]Смета!I296</f>
        <v>0</v>
      </c>
      <c r="M41" s="115"/>
      <c r="N41" s="115"/>
      <c r="O41" s="114">
        <f t="shared" si="16"/>
        <v>0</v>
      </c>
      <c r="P41" s="115">
        <f>[1]Смета!O296</f>
        <v>-69479.63906999999</v>
      </c>
      <c r="Q41" s="115"/>
      <c r="R41" s="115"/>
      <c r="S41" s="114">
        <f t="shared" ref="S41" si="21">Q41-P41</f>
        <v>69479.63906999999</v>
      </c>
      <c r="T41" s="117" t="e">
        <f t="shared" si="20"/>
        <v>#DIV/0!</v>
      </c>
      <c r="U41" s="118"/>
      <c r="V41" s="115"/>
      <c r="W41" s="118"/>
      <c r="X41" s="118"/>
      <c r="Y41" s="119">
        <v>21.13668096</v>
      </c>
      <c r="Z41" s="120" t="s">
        <v>228</v>
      </c>
      <c r="AA41" s="118"/>
      <c r="AB41" s="118"/>
      <c r="AC41" s="118"/>
      <c r="AD41" s="118"/>
      <c r="AE41" s="118"/>
      <c r="AF41" s="118"/>
      <c r="AG41" s="115">
        <v>0</v>
      </c>
      <c r="AH41" s="115">
        <v>131523.32845000015</v>
      </c>
      <c r="AI41" s="121" t="s">
        <v>229</v>
      </c>
    </row>
    <row r="43" spans="1:35" x14ac:dyDescent="0.25">
      <c r="Q43" s="128"/>
      <c r="AH43" s="128"/>
    </row>
    <row r="44" spans="1:35" x14ac:dyDescent="0.25">
      <c r="Q44" s="128"/>
      <c r="AH44" s="128"/>
    </row>
  </sheetData>
  <mergeCells count="87">
    <mergeCell ref="V30:V31"/>
    <mergeCell ref="AG30:AG31"/>
    <mergeCell ref="AH30:AH31"/>
    <mergeCell ref="R29:R31"/>
    <mergeCell ref="S29:S32"/>
    <mergeCell ref="AG29:AH29"/>
    <mergeCell ref="AI29:AI31"/>
    <mergeCell ref="D30:D31"/>
    <mergeCell ref="E30:E31"/>
    <mergeCell ref="F30:F31"/>
    <mergeCell ref="G30:G31"/>
    <mergeCell ref="I30:I31"/>
    <mergeCell ref="J30:J31"/>
    <mergeCell ref="H29:H32"/>
    <mergeCell ref="I29:J29"/>
    <mergeCell ref="K29:K32"/>
    <mergeCell ref="L29:M29"/>
    <mergeCell ref="O29:O32"/>
    <mergeCell ref="P29:Q29"/>
    <mergeCell ref="L30:L31"/>
    <mergeCell ref="M30:M31"/>
    <mergeCell ref="P30:P31"/>
    <mergeCell ref="Q30:Q31"/>
    <mergeCell ref="A28:E28"/>
    <mergeCell ref="A29:A31"/>
    <mergeCell ref="B29:B31"/>
    <mergeCell ref="C29:C31"/>
    <mergeCell ref="D29:E29"/>
    <mergeCell ref="F29:G29"/>
    <mergeCell ref="AH11:AH15"/>
    <mergeCell ref="N16:N18"/>
    <mergeCell ref="R17:R18"/>
    <mergeCell ref="AI22:AI23"/>
    <mergeCell ref="N11:N15"/>
    <mergeCell ref="O11:O15"/>
    <mergeCell ref="P11:P15"/>
    <mergeCell ref="Q11:Q15"/>
    <mergeCell ref="R11:R15"/>
    <mergeCell ref="S11:S15"/>
    <mergeCell ref="AI9:AI19"/>
    <mergeCell ref="T11:T15"/>
    <mergeCell ref="U11:U15"/>
    <mergeCell ref="V11:V15"/>
    <mergeCell ref="AG11:AG15"/>
    <mergeCell ref="M11:M15"/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P3:Q3"/>
    <mergeCell ref="R3:R5"/>
    <mergeCell ref="S3:S6"/>
    <mergeCell ref="AG3:AH3"/>
    <mergeCell ref="AI3:AI5"/>
    <mergeCell ref="P4:P5"/>
    <mergeCell ref="Q4:Q5"/>
    <mergeCell ref="V4:V5"/>
    <mergeCell ref="AG4:AG5"/>
    <mergeCell ref="AH4:AH5"/>
    <mergeCell ref="F4:F5"/>
    <mergeCell ref="G4:G5"/>
    <mergeCell ref="I4:I5"/>
    <mergeCell ref="H3:H6"/>
    <mergeCell ref="I3:J3"/>
    <mergeCell ref="F3:G3"/>
    <mergeCell ref="K3:K6"/>
    <mergeCell ref="L3:M3"/>
    <mergeCell ref="N3:N5"/>
    <mergeCell ref="O3:O6"/>
    <mergeCell ref="J4:J5"/>
    <mergeCell ref="L4:L5"/>
    <mergeCell ref="M4:M5"/>
    <mergeCell ref="A2:E2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Раскрытие информ</vt:lpstr>
      <vt:lpstr>расшифровки</vt:lpstr>
      <vt:lpstr>'Раскрытие информ'!Заголовки_для_печати</vt:lpstr>
      <vt:lpstr>'Раскрытие информ'!Область_печати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Полуднева Ольга Анатольевна</dc:creator>
  <cp:lastModifiedBy>Лаптенок Анна Георгиевна</cp:lastModifiedBy>
  <cp:lastPrinted>2020-11-18T07:23:50Z</cp:lastPrinted>
  <dcterms:created xsi:type="dcterms:W3CDTF">2020-11-17T11:48:08Z</dcterms:created>
  <dcterms:modified xsi:type="dcterms:W3CDTF">2020-11-18T07:23:58Z</dcterms:modified>
</cp:coreProperties>
</file>